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lisz" sheetId="1" r:id="rId1"/>
    <sheet name="Konin" sheetId="2" r:id="rId2"/>
    <sheet name="Leszno" sheetId="3" r:id="rId3"/>
    <sheet name="Piła" sheetId="4" r:id="rId4"/>
    <sheet name="Poznań" sheetId="5" r:id="rId5"/>
    <sheet name="Zbiorówka" sheetId="6" r:id="rId6"/>
    <sheet name="Wykres10a" sheetId="7" r:id="rId7"/>
    <sheet name="Kalisz-wykres 1" sheetId="8" r:id="rId8"/>
    <sheet name="Wykres10b" sheetId="9" r:id="rId9"/>
    <sheet name="Konin-wykres 1" sheetId="10" r:id="rId10"/>
    <sheet name="Wykres10c" sheetId="11" r:id="rId11"/>
    <sheet name="Leszno-wykres 1" sheetId="12" r:id="rId12"/>
    <sheet name="Wykres10d" sheetId="13" r:id="rId13"/>
    <sheet name="Piła-wykres 1" sheetId="14" r:id="rId14"/>
    <sheet name="Wykres10e" sheetId="15" r:id="rId15"/>
    <sheet name="Poznań-wykres 1" sheetId="16" r:id="rId16"/>
    <sheet name="Wykres10" sheetId="17" r:id="rId17"/>
    <sheet name="Województwo-wykres 1" sheetId="18" r:id="rId18"/>
    <sheet name="Wykres11" sheetId="19" r:id="rId19"/>
    <sheet name="Województwo-wykres 2" sheetId="20" r:id="rId20"/>
  </sheets>
  <definedNames>
    <definedName name="_xlnm.Print_Area" localSheetId="0">'Kalisz'!$A$1:$S$30</definedName>
    <definedName name="_xlnm.Print_Area" localSheetId="1">'Konin'!$A$1:$S$30</definedName>
    <definedName name="_xlnm.Print_Area" localSheetId="2">'Leszno'!$A$1:$S$30</definedName>
    <definedName name="_xlnm.Print_Area" localSheetId="3">'Piła'!$A$1:$S$30</definedName>
    <definedName name="_xlnm.Print_Area" localSheetId="4">'Poznań'!$A$1:$S$30</definedName>
    <definedName name="_xlnm.Print_Area" localSheetId="5">'Zbiorówka'!$A$1:$S$30</definedName>
  </definedNames>
  <calcPr fullCalcOnLoad="1"/>
</workbook>
</file>

<file path=xl/sharedStrings.xml><?xml version="1.0" encoding="utf-8"?>
<sst xmlns="http://schemas.openxmlformats.org/spreadsheetml/2006/main" count="395" uniqueCount="61">
  <si>
    <t>Wyszczególnienie</t>
  </si>
  <si>
    <t>Lata</t>
  </si>
  <si>
    <t>1999=100</t>
  </si>
  <si>
    <t>1.</t>
  </si>
  <si>
    <t>2.</t>
  </si>
  <si>
    <t>3.</t>
  </si>
  <si>
    <t>4.</t>
  </si>
  <si>
    <t>5.</t>
  </si>
  <si>
    <t>6.</t>
  </si>
  <si>
    <t>Wydatkowane środki FP ogółem</t>
  </si>
  <si>
    <t>z tego na:</t>
  </si>
  <si>
    <t>zasiłki dla bezrobotnych</t>
  </si>
  <si>
    <t>świadczenia przedemerytalne</t>
  </si>
  <si>
    <t>zasiłki przedemerytalne</t>
  </si>
  <si>
    <t>przygotowanie zawodowe młodocianych</t>
  </si>
  <si>
    <t>pozostałe</t>
  </si>
  <si>
    <t>prace interwencyjne</t>
  </si>
  <si>
    <t>szkolenia</t>
  </si>
  <si>
    <t>roboty publiczne</t>
  </si>
  <si>
    <t>pożyczki szkoleniowe</t>
  </si>
  <si>
    <t>programy specjalne</t>
  </si>
  <si>
    <t>refundacja składki ZUS</t>
  </si>
  <si>
    <t>- szkolenia</t>
  </si>
  <si>
    <t>- prace interwencyjne</t>
  </si>
  <si>
    <t>- roboty publiczne</t>
  </si>
  <si>
    <t>- pożyczki szkoleniowe</t>
  </si>
  <si>
    <t>- zwrot kosztów szkoleń, konsultacji i doradztwa</t>
  </si>
  <si>
    <t>- programy specjalne</t>
  </si>
  <si>
    <t>- refundacja składki ZUS</t>
  </si>
  <si>
    <t>- pozostałe aktywne formy</t>
  </si>
  <si>
    <t>w tys. zł</t>
  </si>
  <si>
    <t>struktura % środków FP w ramach programów rynkowych</t>
  </si>
  <si>
    <t>struktura % środków FP ogółem</t>
  </si>
  <si>
    <t>Dynamika (%)</t>
  </si>
  <si>
    <t>Wydatkowane środki Funduszu Pracy</t>
  </si>
  <si>
    <t>refundacja wynagrodzeń absolwentów</t>
  </si>
  <si>
    <t>(1999=100)</t>
  </si>
  <si>
    <t>wydatki z FP na aktywne formy</t>
  </si>
  <si>
    <t>—</t>
  </si>
  <si>
    <t>w województwie wielkopolskim</t>
  </si>
  <si>
    <t>Tabela 10</t>
  </si>
  <si>
    <t>Tabela 10a</t>
  </si>
  <si>
    <t>Tabela 10b</t>
  </si>
  <si>
    <t>Tabela 10c</t>
  </si>
  <si>
    <t>Tabela 10d</t>
  </si>
  <si>
    <t>Tabela 10e</t>
  </si>
  <si>
    <t>podregion kaliski</t>
  </si>
  <si>
    <t>podregion koniński</t>
  </si>
  <si>
    <t>podregion leszczyński</t>
  </si>
  <si>
    <t>podregion pilski</t>
  </si>
  <si>
    <t>podregion poznański</t>
  </si>
  <si>
    <t>w latach 1999-2003</t>
  </si>
  <si>
    <t>- pożyczki dla bezrobotnych i osób uprawnion.</t>
  </si>
  <si>
    <t>- pożyczki na dodatkowe miejsca pracy</t>
  </si>
  <si>
    <t>- refund. wynagr. i skł. na ubezp. społ. za absolw.</t>
  </si>
  <si>
    <t>- stypendia i nadzór nad stażem</t>
  </si>
  <si>
    <t>2002=100</t>
  </si>
  <si>
    <t>(2002=100)</t>
  </si>
  <si>
    <t>pożyczki na podjęcie działalności gospodarczej</t>
  </si>
  <si>
    <t>pożyczkina nowe miejsca pracy</t>
  </si>
  <si>
    <t>stypendia i nadzór nad stażem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</si>
</sst>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2">
    <font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left" indent="2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64" fontId="3" fillId="3" borderId="4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 quotePrefix="1">
      <alignment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164" fontId="3" fillId="3" borderId="1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 quotePrefix="1">
      <alignment/>
    </xf>
    <xf numFmtId="164" fontId="3" fillId="2" borderId="13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3" borderId="15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20" xfId="0" applyBorder="1" applyAlignment="1" quotePrefix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20" xfId="0" applyFont="1" applyBorder="1" applyAlignment="1" quotePrefix="1">
      <alignment/>
    </xf>
    <xf numFmtId="0" fontId="0" fillId="0" borderId="0" xfId="0" applyFont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chartsheet" Target="chartsheets/sheet6.xml" /><Relationship Id="rId18" Type="http://schemas.openxmlformats.org/officeDocument/2006/relationships/worksheet" Target="worksheets/sheet12.xml" /><Relationship Id="rId19" Type="http://schemas.openxmlformats.org/officeDocument/2006/relationships/chartsheet" Target="chartsheets/sheet7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w latach 1999-2003 
podregion kaliski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'Kalisz-wykres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1'!$B$3:$F$3</c:f>
              <c:numCache>
                <c:ptCount val="5"/>
                <c:pt idx="0">
                  <c:v>47.8</c:v>
                </c:pt>
                <c:pt idx="1">
                  <c:v>50.1</c:v>
                </c:pt>
                <c:pt idx="2">
                  <c:v>45.7</c:v>
                </c:pt>
                <c:pt idx="3">
                  <c:v>43.9</c:v>
                </c:pt>
                <c:pt idx="4">
                  <c:v>35.4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'Kalisz-wykres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1'!$B$4:$F$4</c:f>
              <c:numCache>
                <c:ptCount val="5"/>
                <c:pt idx="0">
                  <c:v>17.1</c:v>
                </c:pt>
                <c:pt idx="1">
                  <c:v>23.4</c:v>
                </c:pt>
                <c:pt idx="2">
                  <c:v>25</c:v>
                </c:pt>
                <c:pt idx="3">
                  <c:v>26.7</c:v>
                </c:pt>
                <c:pt idx="4">
                  <c:v>24.6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'Kalisz-wykres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1'!$B$5:$F$5</c:f>
              <c:numCache>
                <c:ptCount val="5"/>
                <c:pt idx="0">
                  <c:v>2.6</c:v>
                </c:pt>
                <c:pt idx="1">
                  <c:v>9.8</c:v>
                </c:pt>
                <c:pt idx="2">
                  <c:v>13.7</c:v>
                </c:pt>
                <c:pt idx="3">
                  <c:v>17.3</c:v>
                </c:pt>
                <c:pt idx="4">
                  <c:v>20.9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'Kalisz-wykres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1'!$B$6:$F$6</c:f>
              <c:numCache>
                <c:ptCount val="5"/>
                <c:pt idx="0">
                  <c:v>10.3</c:v>
                </c:pt>
                <c:pt idx="1">
                  <c:v>6</c:v>
                </c:pt>
                <c:pt idx="2">
                  <c:v>8.1</c:v>
                </c:pt>
                <c:pt idx="3">
                  <c:v>5.8</c:v>
                </c:pt>
                <c:pt idx="4">
                  <c:v>3.9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'Kalisz-wykres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'Kalisz-wykres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1'!$B$7:$F$7</c:f>
              <c:numCache>
                <c:ptCount val="5"/>
                <c:pt idx="0">
                  <c:v>1.9</c:v>
                </c:pt>
                <c:pt idx="1">
                  <c:v>1.3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'Kalisz-wykres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'Kalisz-wykres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'Kalisz-wykres 1'!$B$8:$F$8</c:f>
              <c:numCache>
                <c:ptCount val="5"/>
                <c:pt idx="0">
                  <c:v>20.3</c:v>
                </c:pt>
                <c:pt idx="1">
                  <c:v>9.4</c:v>
                </c:pt>
                <c:pt idx="2">
                  <c:v>6.6</c:v>
                </c:pt>
                <c:pt idx="3">
                  <c:v>5.5</c:v>
                </c:pt>
                <c:pt idx="4">
                  <c:v>14</c:v>
                </c:pt>
              </c:numCache>
            </c:numRef>
          </c:val>
          <c:shape val="box"/>
        </c:ser>
        <c:overlap val="100"/>
        <c:shape val="box"/>
        <c:axId val="35506316"/>
        <c:axId val="51121389"/>
      </c:bar3D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06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w latach 1999-2003 
podregion koniński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'Konin-wykres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1'!$B$3:$F$3</c:f>
              <c:numCache>
                <c:ptCount val="5"/>
                <c:pt idx="0">
                  <c:v>55.2</c:v>
                </c:pt>
                <c:pt idx="1">
                  <c:v>60.5</c:v>
                </c:pt>
                <c:pt idx="2">
                  <c:v>55.4</c:v>
                </c:pt>
                <c:pt idx="3">
                  <c:v>53.6</c:v>
                </c:pt>
                <c:pt idx="4">
                  <c:v>45.4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'Konin-wykres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1'!$B$4:$F$4</c:f>
              <c:numCache>
                <c:ptCount val="5"/>
                <c:pt idx="0">
                  <c:v>7</c:v>
                </c:pt>
                <c:pt idx="1">
                  <c:v>12</c:v>
                </c:pt>
                <c:pt idx="2">
                  <c:v>16.1</c:v>
                </c:pt>
                <c:pt idx="3">
                  <c:v>18.4</c:v>
                </c:pt>
                <c:pt idx="4">
                  <c:v>17.6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'Konin-wykres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1'!$B$5:$F$5</c:f>
              <c:numCache>
                <c:ptCount val="5"/>
                <c:pt idx="0">
                  <c:v>1.5</c:v>
                </c:pt>
                <c:pt idx="1">
                  <c:v>5.1</c:v>
                </c:pt>
                <c:pt idx="2">
                  <c:v>7.8</c:v>
                </c:pt>
                <c:pt idx="3">
                  <c:v>10.8</c:v>
                </c:pt>
                <c:pt idx="4">
                  <c:v>14.7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'Konin-wykres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1'!$B$6:$F$6</c:f>
              <c:numCache>
                <c:ptCount val="5"/>
                <c:pt idx="0">
                  <c:v>10.2</c:v>
                </c:pt>
                <c:pt idx="1">
                  <c:v>6.8</c:v>
                </c:pt>
                <c:pt idx="2">
                  <c:v>8.2</c:v>
                </c:pt>
                <c:pt idx="3">
                  <c:v>7.5</c:v>
                </c:pt>
                <c:pt idx="4">
                  <c:v>4.7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'Konin-wykres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'Konin-wykres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1'!$B$7:$F$7</c:f>
              <c:numCache>
                <c:ptCount val="5"/>
                <c:pt idx="0">
                  <c:v>0.9</c:v>
                </c:pt>
                <c:pt idx="1">
                  <c:v>1.3</c:v>
                </c:pt>
                <c:pt idx="2">
                  <c:v>3</c:v>
                </c:pt>
                <c:pt idx="3">
                  <c:v>1.2</c:v>
                </c:pt>
                <c:pt idx="4">
                  <c:v>1.2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'Konin-wykres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'Konin-wykres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'Konin-wykres 1'!$B$8:$F$8</c:f>
              <c:numCache>
                <c:ptCount val="5"/>
                <c:pt idx="0">
                  <c:v>25.2</c:v>
                </c:pt>
                <c:pt idx="1">
                  <c:v>14.3</c:v>
                </c:pt>
                <c:pt idx="2">
                  <c:v>9.6</c:v>
                </c:pt>
                <c:pt idx="3">
                  <c:v>8.5</c:v>
                </c:pt>
                <c:pt idx="4">
                  <c:v>16.5</c:v>
                </c:pt>
              </c:numCache>
            </c:numRef>
          </c:val>
          <c:shape val="box"/>
        </c:ser>
        <c:overlap val="100"/>
        <c:shape val="box"/>
        <c:axId val="57439318"/>
        <c:axId val="47191815"/>
      </c:bar3D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w latach 1999-2003 
podregion leszczyński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'Leszno-wykres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1'!$B$3:$F$3</c:f>
              <c:numCache>
                <c:ptCount val="5"/>
                <c:pt idx="0">
                  <c:v>49.2</c:v>
                </c:pt>
                <c:pt idx="1">
                  <c:v>54.5</c:v>
                </c:pt>
                <c:pt idx="2">
                  <c:v>49.8</c:v>
                </c:pt>
                <c:pt idx="3">
                  <c:v>45.1</c:v>
                </c:pt>
                <c:pt idx="4">
                  <c:v>35.7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'Leszno-wykres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1'!$B$4:$F$4</c:f>
              <c:numCache>
                <c:ptCount val="5"/>
                <c:pt idx="0">
                  <c:v>8.9</c:v>
                </c:pt>
                <c:pt idx="1">
                  <c:v>13.8</c:v>
                </c:pt>
                <c:pt idx="2">
                  <c:v>16.8</c:v>
                </c:pt>
                <c:pt idx="3">
                  <c:v>21</c:v>
                </c:pt>
                <c:pt idx="4">
                  <c:v>17.6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'Leszno-wykres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1'!$B$5:$F$5</c:f>
              <c:numCache>
                <c:ptCount val="5"/>
                <c:pt idx="0">
                  <c:v>2.5</c:v>
                </c:pt>
                <c:pt idx="1">
                  <c:v>8.7</c:v>
                </c:pt>
                <c:pt idx="2">
                  <c:v>12.1</c:v>
                </c:pt>
                <c:pt idx="3">
                  <c:v>17.7</c:v>
                </c:pt>
                <c:pt idx="4">
                  <c:v>23.4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'Leszno-wykres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1'!$B$6:$F$6</c:f>
              <c:numCache>
                <c:ptCount val="5"/>
                <c:pt idx="0">
                  <c:v>23</c:v>
                </c:pt>
                <c:pt idx="1">
                  <c:v>11.6</c:v>
                </c:pt>
                <c:pt idx="2">
                  <c:v>14.3</c:v>
                </c:pt>
                <c:pt idx="3">
                  <c:v>10.5</c:v>
                </c:pt>
                <c:pt idx="4">
                  <c:v>6.8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'Leszno-wykres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'Leszno-wykres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1'!$B$7:$F$7</c:f>
              <c:numCache>
                <c:ptCount val="5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'Leszno-wykres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'Leszno-wykres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'Leszno-wykres 1'!$B$8:$F$8</c:f>
              <c:numCache>
                <c:ptCount val="5"/>
                <c:pt idx="0">
                  <c:v>15.8</c:v>
                </c:pt>
                <c:pt idx="1">
                  <c:v>10.8</c:v>
                </c:pt>
                <c:pt idx="2">
                  <c:v>6.1</c:v>
                </c:pt>
                <c:pt idx="3">
                  <c:v>4.9</c:v>
                </c:pt>
                <c:pt idx="4">
                  <c:v>15.6</c:v>
                </c:pt>
              </c:numCache>
            </c:numRef>
          </c:val>
          <c:shape val="box"/>
        </c:ser>
        <c:overlap val="100"/>
        <c:shape val="box"/>
        <c:axId val="22073152"/>
        <c:axId val="64440641"/>
      </c:bar3D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40641"/>
        <c:crosses val="autoZero"/>
        <c:auto val="1"/>
        <c:lblOffset val="100"/>
        <c:noMultiLvlLbl val="0"/>
      </c:catAx>
      <c:valAx>
        <c:axId val="6444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w latach 1999-2003
podregion pilski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'Piła-wykres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1'!$B$3:$F$3</c:f>
              <c:numCache>
                <c:ptCount val="5"/>
                <c:pt idx="0">
                  <c:v>51.2</c:v>
                </c:pt>
                <c:pt idx="1">
                  <c:v>58.3</c:v>
                </c:pt>
                <c:pt idx="2">
                  <c:v>56.5</c:v>
                </c:pt>
                <c:pt idx="3">
                  <c:v>55.8</c:v>
                </c:pt>
                <c:pt idx="4">
                  <c:v>43.8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'Piła-wykres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1'!$B$4:$F$4</c:f>
              <c:numCache>
                <c:ptCount val="5"/>
                <c:pt idx="0">
                  <c:v>13.7</c:v>
                </c:pt>
                <c:pt idx="1">
                  <c:v>20.8</c:v>
                </c:pt>
                <c:pt idx="2">
                  <c:v>23.8</c:v>
                </c:pt>
                <c:pt idx="3">
                  <c:v>25.4</c:v>
                </c:pt>
                <c:pt idx="4">
                  <c:v>25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'Piła-wykres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1'!$B$5:$F$5</c:f>
              <c:numCache>
                <c:ptCount val="5"/>
                <c:pt idx="0">
                  <c:v>0.8</c:v>
                </c:pt>
                <c:pt idx="1">
                  <c:v>3.5</c:v>
                </c:pt>
                <c:pt idx="2">
                  <c:v>5</c:v>
                </c:pt>
                <c:pt idx="3">
                  <c:v>7.5</c:v>
                </c:pt>
                <c:pt idx="4">
                  <c:v>11.8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'Piła-wykres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1'!$B$6:$F$6</c:f>
              <c:numCache>
                <c:ptCount val="5"/>
                <c:pt idx="0">
                  <c:v>9</c:v>
                </c:pt>
                <c:pt idx="1">
                  <c:v>5.5</c:v>
                </c:pt>
                <c:pt idx="2">
                  <c:v>7.5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'Piła-wykres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'Piła-wykres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1'!$B$7:$F$7</c:f>
              <c:numCache>
                <c:ptCount val="5"/>
                <c:pt idx="0">
                  <c:v>1.1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'Piła-wykres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'Piła-wykres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'Piła-wykres 1'!$B$8:$F$8</c:f>
              <c:numCache>
                <c:ptCount val="5"/>
                <c:pt idx="0">
                  <c:v>24.2</c:v>
                </c:pt>
                <c:pt idx="1">
                  <c:v>10.7</c:v>
                </c:pt>
                <c:pt idx="2">
                  <c:v>6.3</c:v>
                </c:pt>
                <c:pt idx="3">
                  <c:v>5.4</c:v>
                </c:pt>
                <c:pt idx="4">
                  <c:v>14.3</c:v>
                </c:pt>
              </c:numCache>
            </c:numRef>
          </c:val>
          <c:shape val="box"/>
        </c:ser>
        <c:overlap val="100"/>
        <c:shape val="box"/>
        <c:axId val="43094858"/>
        <c:axId val="52309403"/>
      </c:bar3D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4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w latach 1999-2003 podregion poznański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'Poznań-wykres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1'!$B$3:$F$3</c:f>
              <c:numCache>
                <c:ptCount val="5"/>
                <c:pt idx="0">
                  <c:v>45.4</c:v>
                </c:pt>
                <c:pt idx="1">
                  <c:v>50.8</c:v>
                </c:pt>
                <c:pt idx="2">
                  <c:v>43.1</c:v>
                </c:pt>
                <c:pt idx="3">
                  <c:v>42.6</c:v>
                </c:pt>
                <c:pt idx="4">
                  <c:v>38.1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'Poznań-wykres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1'!$B$4:$F$4</c:f>
              <c:numCache>
                <c:ptCount val="5"/>
                <c:pt idx="0">
                  <c:v>15</c:v>
                </c:pt>
                <c:pt idx="1">
                  <c:v>20.9</c:v>
                </c:pt>
                <c:pt idx="2">
                  <c:v>20.8</c:v>
                </c:pt>
                <c:pt idx="3">
                  <c:v>21.9</c:v>
                </c:pt>
                <c:pt idx="4">
                  <c:v>18.3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'Poznań-wykres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1'!$B$5:$F$5</c:f>
              <c:numCache>
                <c:ptCount val="5"/>
                <c:pt idx="0">
                  <c:v>3.8</c:v>
                </c:pt>
                <c:pt idx="1">
                  <c:v>12.7</c:v>
                </c:pt>
                <c:pt idx="2">
                  <c:v>15.4</c:v>
                </c:pt>
                <c:pt idx="3">
                  <c:v>21.3</c:v>
                </c:pt>
                <c:pt idx="4">
                  <c:v>25.9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'Poznań-wykres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1'!$B$6:$F$6</c:f>
              <c:numCache>
                <c:ptCount val="5"/>
                <c:pt idx="0">
                  <c:v>22.8</c:v>
                </c:pt>
                <c:pt idx="1">
                  <c:v>8.3</c:v>
                </c:pt>
                <c:pt idx="2">
                  <c:v>15.7</c:v>
                </c:pt>
                <c:pt idx="3">
                  <c:v>9.8</c:v>
                </c:pt>
                <c:pt idx="4">
                  <c:v>5.6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'Poznań-wykres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'Poznań-wykres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1'!$B$7:$F$7</c:f>
              <c:numCache>
                <c:ptCount val="5"/>
                <c:pt idx="0">
                  <c:v>1.7</c:v>
                </c:pt>
                <c:pt idx="1">
                  <c:v>1.1</c:v>
                </c:pt>
                <c:pt idx="2">
                  <c:v>0.9</c:v>
                </c:pt>
                <c:pt idx="3">
                  <c:v>0.8</c:v>
                </c:pt>
                <c:pt idx="4">
                  <c:v>1.1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'Poznań-wykres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'Poznań-wykres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'Poznań-wykres 1'!$B$8:$F$8</c:f>
              <c:numCache>
                <c:ptCount val="5"/>
                <c:pt idx="0">
                  <c:v>11.3</c:v>
                </c:pt>
                <c:pt idx="1">
                  <c:v>6.1</c:v>
                </c:pt>
                <c:pt idx="2">
                  <c:v>4.1</c:v>
                </c:pt>
                <c:pt idx="3">
                  <c:v>3.6</c:v>
                </c:pt>
                <c:pt idx="4">
                  <c:v>11</c:v>
                </c:pt>
              </c:numCache>
            </c:numRef>
          </c:val>
          <c:shape val="box"/>
        </c:ser>
        <c:overlap val="100"/>
        <c:shape val="box"/>
        <c:axId val="1022580"/>
        <c:axId val="9203221"/>
      </c:bar3D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/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Struktura wydatkowanych środków Funduszu Pracy 
w województwie wielkopolskim</a:t>
            </a: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 
w latach 1999-2003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95"/>
          <c:w val="0.70275"/>
          <c:h val="0.75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'Województwo-wykres 1'!$A$3</c:f>
              <c:strCache>
                <c:ptCount val="1"/>
                <c:pt idx="0">
                  <c:v>zasiłki dla bezrobotnych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1'!$B$3:$F$3</c:f>
              <c:numCache>
                <c:ptCount val="5"/>
                <c:pt idx="0">
                  <c:v>49.4</c:v>
                </c:pt>
                <c:pt idx="1">
                  <c:v>54.2</c:v>
                </c:pt>
                <c:pt idx="2">
                  <c:v>48.8</c:v>
                </c:pt>
                <c:pt idx="3">
                  <c:v>47.1</c:v>
                </c:pt>
                <c:pt idx="4">
                  <c:v>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'Województwo-wykres 1'!$A$4</c:f>
              <c:strCache>
                <c:ptCount val="1"/>
                <c:pt idx="0">
                  <c:v>zasiłki przedemerytalne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1'!$B$4:$F$4</c:f>
              <c:numCache>
                <c:ptCount val="5"/>
                <c:pt idx="0">
                  <c:v>13.2</c:v>
                </c:pt>
                <c:pt idx="1">
                  <c:v>19.2</c:v>
                </c:pt>
                <c:pt idx="2">
                  <c:v>21.2</c:v>
                </c:pt>
                <c:pt idx="3">
                  <c:v>23.1</c:v>
                </c:pt>
                <c:pt idx="4">
                  <c:v>20.7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'Województwo-wykres 1'!$A$5</c:f>
              <c:strCache>
                <c:ptCount val="1"/>
                <c:pt idx="0">
                  <c:v>świadczenia przedemerytalne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1'!$B$5:$F$5</c:f>
              <c:numCache>
                <c:ptCount val="5"/>
                <c:pt idx="0">
                  <c:v>2.3</c:v>
                </c:pt>
                <c:pt idx="1">
                  <c:v>8.4</c:v>
                </c:pt>
                <c:pt idx="2">
                  <c:v>11.6</c:v>
                </c:pt>
                <c:pt idx="3">
                  <c:v>16.1</c:v>
                </c:pt>
                <c:pt idx="4">
                  <c:v>20.7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'Województwo-wykres 1'!$A$6</c:f>
              <c:strCache>
                <c:ptCount val="1"/>
                <c:pt idx="0">
                  <c:v>przygotowanie zawodowe młodocianych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1'!$B$6:$F$6</c:f>
              <c:numCache>
                <c:ptCount val="5"/>
                <c:pt idx="0">
                  <c:v>14.3</c:v>
                </c:pt>
                <c:pt idx="1">
                  <c:v>7.2</c:v>
                </c:pt>
                <c:pt idx="2">
                  <c:v>11</c:v>
                </c:pt>
                <c:pt idx="3">
                  <c:v>7.7</c:v>
                </c:pt>
                <c:pt idx="4">
                  <c:v>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'Województwo-wykres 1'!#REF!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'Województwo-wykres 1'!$A$7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1'!$B$7:$F$7</c:f>
              <c:numCache>
                <c:ptCount val="5"/>
                <c:pt idx="0">
                  <c:v>1.4</c:v>
                </c:pt>
                <c:pt idx="1">
                  <c:v>1.2</c:v>
                </c:pt>
                <c:pt idx="2">
                  <c:v>1.2</c:v>
                </c:pt>
                <c:pt idx="3">
                  <c:v>0.9</c:v>
                </c:pt>
                <c:pt idx="4">
                  <c:v>1.1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'Województwo-wykres 1'!$A$8</c:f>
              <c:strCache>
                <c:ptCount val="1"/>
                <c:pt idx="0">
                  <c:v>wydatki z FP na aktywne formy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'Województwo-wykres 1'!$B$2:$F$2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'Województwo-wykres 1'!$B$8:$F$8</c:f>
              <c:numCache>
                <c:ptCount val="5"/>
                <c:pt idx="0">
                  <c:v>19.3</c:v>
                </c:pt>
                <c:pt idx="1">
                  <c:v>9.8</c:v>
                </c:pt>
                <c:pt idx="2">
                  <c:v>6.2</c:v>
                </c:pt>
                <c:pt idx="3">
                  <c:v>5.2</c:v>
                </c:pt>
                <c:pt idx="4">
                  <c:v>13.5</c:v>
                </c:pt>
              </c:numCache>
            </c:numRef>
          </c:val>
          <c:shape val="box"/>
        </c:ser>
        <c:overlap val="100"/>
        <c:shape val="box"/>
        <c:axId val="15720126"/>
        <c:axId val="7263407"/>
      </c:bar3D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2012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05"/>
          <c:y val="0.3345"/>
        </c:manualLayout>
      </c:layout>
      <c:overlay val="0"/>
      <c:spPr>
        <a:ln w="3175">
          <a:noFill/>
        </a:ln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 CE"/>
                <a:ea typeface="Times New Roman CE"/>
                <a:cs typeface="Times New Roman CE"/>
              </a:rPr>
              <a:t>Dynamika wydatkowanych środków Funduszu Pracy 
w województwie wielkopolskim
w latach 1999-2003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45"/>
          <c:w val="0.9472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'Województwo-wykres 2'!$B$1:$B$2</c:f>
              <c:strCache>
                <c:ptCount val="1"/>
                <c:pt idx="0">
                  <c:v>2003 (1999=100)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'Województwo-wykres 2'!$A$3:$A$19</c:f>
              <c:strCache>
                <c:ptCount val="17"/>
                <c:pt idx="0">
                  <c:v>Wydatkowane środki FP ogółem</c:v>
                </c:pt>
                <c:pt idx="1">
                  <c:v>zasiłki dla bezrobotnych</c:v>
                </c:pt>
                <c:pt idx="2">
                  <c:v>zasiłki przedemerytalne</c:v>
                </c:pt>
                <c:pt idx="3">
                  <c:v>świadczenia przedemerytalne</c:v>
                </c:pt>
                <c:pt idx="4">
                  <c:v>przygotowanie zawodowe młodocianych</c:v>
                </c:pt>
                <c:pt idx="5">
                  <c:v>pozostałe</c:v>
                </c:pt>
                <c:pt idx="6">
                  <c:v>wydatki z FP na aktywne formy</c:v>
                </c:pt>
                <c:pt idx="7">
                  <c:v>szkolenia</c:v>
                </c:pt>
                <c:pt idx="8">
                  <c:v>prace interwencyjne</c:v>
                </c:pt>
                <c:pt idx="9">
                  <c:v>roboty publiczne</c:v>
                </c:pt>
                <c:pt idx="10">
                  <c:v>pożyczki na podjęcie działalności gospodarczej</c:v>
                </c:pt>
                <c:pt idx="11">
                  <c:v>pożyczkina nowe miejsca pracy</c:v>
                </c:pt>
                <c:pt idx="12">
                  <c:v>pożyczki szkoleniowe</c:v>
                </c:pt>
                <c:pt idx="13">
                  <c:v>programy specjalne</c:v>
                </c:pt>
                <c:pt idx="14">
                  <c:v>refundacja wynagrodzeń absolwentów</c:v>
                </c:pt>
                <c:pt idx="15">
                  <c:v>stypendia i nadzór nad stażem</c:v>
                </c:pt>
                <c:pt idx="16">
                  <c:v>refundacja składki ZUS</c:v>
                </c:pt>
              </c:strCache>
            </c:strRef>
          </c:cat>
          <c:val>
            <c:numRef>
              <c:f>'Województwo-wykres 2'!$B$3:$B$19</c:f>
              <c:numCache>
                <c:ptCount val="17"/>
                <c:pt idx="0">
                  <c:v>237.2</c:v>
                </c:pt>
                <c:pt idx="1">
                  <c:v>187.9</c:v>
                </c:pt>
                <c:pt idx="2">
                  <c:v>370.3</c:v>
                </c:pt>
                <c:pt idx="3">
                  <c:v>2111.9</c:v>
                </c:pt>
                <c:pt idx="4">
                  <c:v>82.2</c:v>
                </c:pt>
                <c:pt idx="5">
                  <c:v>181.5</c:v>
                </c:pt>
                <c:pt idx="6">
                  <c:v>165.4</c:v>
                </c:pt>
                <c:pt idx="7">
                  <c:v>133.2</c:v>
                </c:pt>
                <c:pt idx="8">
                  <c:v>99.6</c:v>
                </c:pt>
                <c:pt idx="9">
                  <c:v>154.5</c:v>
                </c:pt>
                <c:pt idx="10">
                  <c:v>149</c:v>
                </c:pt>
                <c:pt idx="11">
                  <c:v>808.7</c:v>
                </c:pt>
                <c:pt idx="12">
                  <c:v>290.1</c:v>
                </c:pt>
                <c:pt idx="13">
                  <c:v>262.8</c:v>
                </c:pt>
                <c:pt idx="14">
                  <c:v>64.9</c:v>
                </c:pt>
                <c:pt idx="15">
                  <c:v>298.1</c:v>
                </c:pt>
                <c:pt idx="16">
                  <c:v>17.8</c:v>
                </c:pt>
              </c:numCache>
            </c:numRef>
          </c:val>
        </c:ser>
        <c:ser>
          <c:idx val="1"/>
          <c:order val="1"/>
          <c:tx>
            <c:strRef>
              <c:f>'Województwo-wykres 2'!$C$1:$C$2</c:f>
              <c:strCache>
                <c:ptCount val="1"/>
                <c:pt idx="0">
                  <c:v>2003 (2002=100)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'Województwo-wykres 2'!$A$3:$A$19</c:f>
              <c:strCache>
                <c:ptCount val="17"/>
                <c:pt idx="0">
                  <c:v>Wydatkowane środki FP ogółem</c:v>
                </c:pt>
                <c:pt idx="1">
                  <c:v>zasiłki dla bezrobotnych</c:v>
                </c:pt>
                <c:pt idx="2">
                  <c:v>zasiłki przedemerytalne</c:v>
                </c:pt>
                <c:pt idx="3">
                  <c:v>świadczenia przedemerytalne</c:v>
                </c:pt>
                <c:pt idx="4">
                  <c:v>przygotowanie zawodowe młodocianych</c:v>
                </c:pt>
                <c:pt idx="5">
                  <c:v>pozostałe</c:v>
                </c:pt>
                <c:pt idx="6">
                  <c:v>wydatki z FP na aktywne formy</c:v>
                </c:pt>
                <c:pt idx="7">
                  <c:v>szkolenia</c:v>
                </c:pt>
                <c:pt idx="8">
                  <c:v>prace interwencyjne</c:v>
                </c:pt>
                <c:pt idx="9">
                  <c:v>roboty publiczne</c:v>
                </c:pt>
                <c:pt idx="10">
                  <c:v>pożyczki na podjęcie działalności gospodarczej</c:v>
                </c:pt>
                <c:pt idx="11">
                  <c:v>pożyczkina nowe miejsca pracy</c:v>
                </c:pt>
                <c:pt idx="12">
                  <c:v>pożyczki szkoleniowe</c:v>
                </c:pt>
                <c:pt idx="13">
                  <c:v>programy specjalne</c:v>
                </c:pt>
                <c:pt idx="14">
                  <c:v>refundacja wynagrodzeń absolwentów</c:v>
                </c:pt>
                <c:pt idx="15">
                  <c:v>stypendia i nadzór nad stażem</c:v>
                </c:pt>
                <c:pt idx="16">
                  <c:v>refundacja składki ZUS</c:v>
                </c:pt>
              </c:strCache>
            </c:strRef>
          </c:cat>
          <c:val>
            <c:numRef>
              <c:f>'Województwo-wykres 2'!$C$3:$C$19</c:f>
              <c:numCache>
                <c:ptCount val="17"/>
                <c:pt idx="0">
                  <c:v>108.4</c:v>
                </c:pt>
                <c:pt idx="1">
                  <c:v>90.1</c:v>
                </c:pt>
                <c:pt idx="2">
                  <c:v>97.2</c:v>
                </c:pt>
                <c:pt idx="3">
                  <c:v>140</c:v>
                </c:pt>
                <c:pt idx="4">
                  <c:v>69.7</c:v>
                </c:pt>
                <c:pt idx="5">
                  <c:v>129.6</c:v>
                </c:pt>
                <c:pt idx="6">
                  <c:v>280.3</c:v>
                </c:pt>
                <c:pt idx="7">
                  <c:v>193.8</c:v>
                </c:pt>
                <c:pt idx="8">
                  <c:v>254.5</c:v>
                </c:pt>
                <c:pt idx="9">
                  <c:v>385.1</c:v>
                </c:pt>
                <c:pt idx="10">
                  <c:v>314.1</c:v>
                </c:pt>
                <c:pt idx="11">
                  <c:v>1416.7</c:v>
                </c:pt>
                <c:pt idx="12">
                  <c:v>152.9</c:v>
                </c:pt>
                <c:pt idx="13">
                  <c:v>970.5</c:v>
                </c:pt>
                <c:pt idx="14">
                  <c:v>129.7</c:v>
                </c:pt>
                <c:pt idx="15">
                  <c:v>263.8</c:v>
                </c:pt>
                <c:pt idx="16">
                  <c:v>0</c:v>
                </c:pt>
              </c:numCache>
            </c:numRef>
          </c:val>
        </c:ser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  <c:max val="2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370664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8675"/>
          <c:y val="0.95575"/>
          <c:w val="0.3637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.38" bottom="0.8" header="1.16" footer="0.5"/>
  <pageSetup horizontalDpi="300" verticalDpi="300" orientation="landscape" paperSize="9"/>
  <headerFooter>
    <oddHeader>&amp;R&amp;"Times New Roman CE,Pogrubiony"Wykres 10a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.39" bottom="0.8" header="1.16" footer="0.5"/>
  <pageSetup horizontalDpi="300" verticalDpi="300" orientation="landscape" paperSize="9"/>
  <headerFooter>
    <oddHeader>&amp;R&amp;"Times New Roman CE,Pogrubiony"Wykres 10b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.41" bottom="0.78" header="1.17" footer="0.5"/>
  <pageSetup horizontalDpi="300" verticalDpi="300" orientation="landscape" paperSize="9"/>
  <headerFooter>
    <oddHeader>&amp;R&amp;"Times New Roman CE,Pogrubiony"Wykres 10c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.39" bottom="0.78" header="1.16" footer="0.5"/>
  <pageSetup horizontalDpi="300" verticalDpi="300" orientation="landscape" paperSize="9"/>
  <headerFooter>
    <oddHeader>&amp;R&amp;"Times New Roman CE,Pogrubiony"Wykres 10d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.44" bottom="0.8" header="1.24" footer="0.5"/>
  <pageSetup horizontalDpi="300" verticalDpi="300" orientation="landscape" paperSize="9"/>
  <headerFooter>
    <oddHeader>&amp;R&amp;"Times New Roman CE,Pogrubiony"Wykres 10e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.38" bottom="0.7" header="1.16" footer="0.5"/>
  <pageSetup horizontalDpi="300" verticalDpi="300" orientation="landscape" paperSize="9"/>
  <headerFooter>
    <oddHeader>&amp;R&amp;"Times New Roman CE,Pogrubiony"Wykres 10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2362204724409449" right="0.3937007874015748" top="0.94" bottom="0.36" header="0.72" footer="0.24"/>
  <pageSetup horizontalDpi="300" verticalDpi="300" orientation="landscape" paperSize="9"/>
  <headerFooter>
    <oddHeader>&amp;R&amp;"Times New Roman CE,Pogrubiony"Wykres 11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53075"/>
    <xdr:graphicFrame>
      <xdr:nvGraphicFramePr>
        <xdr:cNvPr id="1" name="Shape 1025"/>
        <xdr:cNvGraphicFramePr/>
      </xdr:nvGraphicFramePr>
      <xdr:xfrm>
        <a:off x="0" y="0"/>
        <a:ext cx="92392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43550"/>
    <xdr:graphicFrame>
      <xdr:nvGraphicFramePr>
        <xdr:cNvPr id="1" name="Shape 1025"/>
        <xdr:cNvGraphicFramePr/>
      </xdr:nvGraphicFramePr>
      <xdr:xfrm>
        <a:off x="0" y="0"/>
        <a:ext cx="9239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43550"/>
    <xdr:graphicFrame>
      <xdr:nvGraphicFramePr>
        <xdr:cNvPr id="1" name="Shape 1025"/>
        <xdr:cNvGraphicFramePr/>
      </xdr:nvGraphicFramePr>
      <xdr:xfrm>
        <a:off x="0" y="0"/>
        <a:ext cx="9239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0" y="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495925"/>
    <xdr:graphicFrame>
      <xdr:nvGraphicFramePr>
        <xdr:cNvPr id="1" name="Shape 1025"/>
        <xdr:cNvGraphicFramePr/>
      </xdr:nvGraphicFramePr>
      <xdr:xfrm>
        <a:off x="0" y="0"/>
        <a:ext cx="9239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48325"/>
    <xdr:graphicFrame>
      <xdr:nvGraphicFramePr>
        <xdr:cNvPr id="1" name="Shape 1025"/>
        <xdr:cNvGraphicFramePr/>
      </xdr:nvGraphicFramePr>
      <xdr:xfrm>
        <a:off x="0" y="0"/>
        <a:ext cx="92392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0.55825</cdr:y>
    </cdr:from>
    <cdr:to>
      <cdr:x>0.98075</cdr:x>
      <cdr:y>0.559</cdr:y>
    </cdr:to>
    <cdr:sp>
      <cdr:nvSpPr>
        <cdr:cNvPr id="1" name="Line 1"/>
        <cdr:cNvSpPr>
          <a:spLocks/>
        </cdr:cNvSpPr>
      </cdr:nvSpPr>
      <cdr:spPr>
        <a:xfrm flipV="1">
          <a:off x="809625" y="3543300"/>
          <a:ext cx="90963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06025" cy="6362700"/>
    <xdr:graphicFrame>
      <xdr:nvGraphicFramePr>
        <xdr:cNvPr id="1" name="Shape 1025"/>
        <xdr:cNvGraphicFramePr/>
      </xdr:nvGraphicFramePr>
      <xdr:xfrm>
        <a:off x="0" y="0"/>
        <a:ext cx="10106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60" zoomScaleNormal="60" workbookViewId="0" topLeftCell="A1">
      <selection activeCell="A1" sqref="A1:S30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8.59765625" style="0" customWidth="1"/>
    <col min="4" max="4" width="9.59765625" style="0" customWidth="1"/>
    <col min="5" max="5" width="10.09765625" style="0" customWidth="1"/>
    <col min="6" max="6" width="9.8984375" style="0" bestFit="1" customWidth="1"/>
    <col min="7" max="7" width="9.59765625" style="0" customWidth="1"/>
    <col min="8" max="8" width="10.09765625" style="0" customWidth="1"/>
    <col min="9" max="9" width="10.19921875" style="0" customWidth="1"/>
    <col min="10" max="10" width="9.59765625" style="0" customWidth="1"/>
    <col min="11" max="11" width="10.09765625" style="0" customWidth="1"/>
    <col min="12" max="12" width="10.59765625" style="0" customWidth="1"/>
    <col min="13" max="13" width="9.59765625" style="0" customWidth="1"/>
    <col min="14" max="15" width="10.09765625" style="0" customWidth="1"/>
    <col min="16" max="16" width="9.59765625" style="0" customWidth="1"/>
    <col min="17" max="17" width="10.09765625" style="0" customWidth="1"/>
    <col min="18" max="19" width="8.59765625" style="0" customWidth="1"/>
    <col min="20" max="16384" width="10.19921875" style="0" customWidth="1"/>
  </cols>
  <sheetData>
    <row r="1" ht="15.75">
      <c r="S1" s="29" t="s">
        <v>41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85" t="s">
        <v>33</v>
      </c>
      <c r="S6" s="86"/>
    </row>
    <row r="7" spans="1:19" ht="15.75">
      <c r="A7" s="75"/>
      <c r="B7" s="76"/>
      <c r="C7" s="72">
        <v>1999</v>
      </c>
      <c r="D7" s="73"/>
      <c r="E7" s="74"/>
      <c r="F7" s="82">
        <v>2000</v>
      </c>
      <c r="G7" s="83"/>
      <c r="H7" s="84"/>
      <c r="I7" s="72">
        <v>2001</v>
      </c>
      <c r="J7" s="73"/>
      <c r="K7" s="74"/>
      <c r="L7" s="82">
        <v>2002</v>
      </c>
      <c r="M7" s="83"/>
      <c r="N7" s="84"/>
      <c r="O7" s="72">
        <v>2003</v>
      </c>
      <c r="P7" s="73"/>
      <c r="Q7" s="74"/>
      <c r="R7" s="87"/>
      <c r="S7" s="88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19" s="16" customFormat="1" ht="15.75">
      <c r="A10" s="13"/>
      <c r="B10" s="55" t="s">
        <v>9</v>
      </c>
      <c r="C10" s="40">
        <f>SUM(C12:C17)</f>
        <v>94404.1</v>
      </c>
      <c r="D10" s="14">
        <f>ROUND(C10/$C$10*100,1)</f>
        <v>100</v>
      </c>
      <c r="E10" s="42"/>
      <c r="F10" s="43">
        <f>SUM(F12:F17)</f>
        <v>116097.4</v>
      </c>
      <c r="G10" s="14">
        <f>ROUND(F10/$F$10*100,1)</f>
        <v>100</v>
      </c>
      <c r="H10" s="41"/>
      <c r="I10" s="40">
        <f>SUM(I12:I17)</f>
        <v>154347.7</v>
      </c>
      <c r="J10" s="14">
        <f>ROUND(I10/$I$10*100,1)</f>
        <v>100</v>
      </c>
      <c r="K10" s="42"/>
      <c r="L10" s="43">
        <f>SUM(L12:L17)</f>
        <v>183721.30000000002</v>
      </c>
      <c r="M10" s="14">
        <f>ROUND(L10/$L$10*100,1)</f>
        <v>100</v>
      </c>
      <c r="N10" s="41"/>
      <c r="O10" s="40">
        <f>SUM(O12:O17)</f>
        <v>195544.40000000002</v>
      </c>
      <c r="P10" s="14">
        <f>ROUND(O10/$O$10*100,1)</f>
        <v>100</v>
      </c>
      <c r="Q10" s="42"/>
      <c r="R10" s="43">
        <f>ROUND(O10/C10*100,1)</f>
        <v>207.1</v>
      </c>
      <c r="S10" s="14">
        <f>ROUND(O10/L10*100,1)</f>
        <v>106.4</v>
      </c>
    </row>
    <row r="11" spans="1:19" ht="15.75">
      <c r="A11" s="4"/>
      <c r="B11" s="56" t="s">
        <v>10</v>
      </c>
      <c r="C11" s="44"/>
      <c r="D11" s="8"/>
      <c r="E11" s="46"/>
      <c r="F11" s="33"/>
      <c r="G11" s="8"/>
      <c r="H11" s="45"/>
      <c r="I11" s="44"/>
      <c r="J11" s="8"/>
      <c r="K11" s="46"/>
      <c r="L11" s="33"/>
      <c r="M11" s="8"/>
      <c r="N11" s="45"/>
      <c r="O11" s="44"/>
      <c r="P11" s="8"/>
      <c r="Q11" s="46"/>
      <c r="R11" s="33"/>
      <c r="S11" s="8"/>
    </row>
    <row r="12" spans="1:19" ht="15.75">
      <c r="A12" s="5" t="s">
        <v>3</v>
      </c>
      <c r="B12" s="56" t="s">
        <v>11</v>
      </c>
      <c r="C12" s="44">
        <v>45080.5</v>
      </c>
      <c r="D12" s="8">
        <f aca="true" t="shared" si="0" ref="D12:D17">ROUND(C12/$C$10*100,1)</f>
        <v>47.8</v>
      </c>
      <c r="E12" s="46"/>
      <c r="F12" s="33">
        <v>58151.1</v>
      </c>
      <c r="G12" s="8">
        <f aca="true" t="shared" si="1" ref="G12:G17">ROUND(F12/$F$10*100,1)</f>
        <v>50.1</v>
      </c>
      <c r="H12" s="45"/>
      <c r="I12" s="44">
        <v>70530.8</v>
      </c>
      <c r="J12" s="8">
        <v>45.6</v>
      </c>
      <c r="K12" s="46"/>
      <c r="L12" s="33">
        <v>80738.9</v>
      </c>
      <c r="M12" s="8">
        <v>43.8</v>
      </c>
      <c r="N12" s="45"/>
      <c r="O12" s="44">
        <v>69257</v>
      </c>
      <c r="P12" s="8">
        <f aca="true" t="shared" si="2" ref="P12:P17">ROUND(O12/$O$10*100,1)</f>
        <v>35.4</v>
      </c>
      <c r="Q12" s="46"/>
      <c r="R12" s="33">
        <f aca="true" t="shared" si="3" ref="R12:R17">ROUND(O12/C12*100,1)</f>
        <v>153.6</v>
      </c>
      <c r="S12" s="8">
        <f aca="true" t="shared" si="4" ref="S12:S17">ROUND(O12/L12*100,1)</f>
        <v>85.8</v>
      </c>
    </row>
    <row r="13" spans="1:19" ht="15.75">
      <c r="A13" s="5" t="s">
        <v>4</v>
      </c>
      <c r="B13" s="56" t="s">
        <v>13</v>
      </c>
      <c r="C13" s="44">
        <v>16159.2</v>
      </c>
      <c r="D13" s="8">
        <f t="shared" si="0"/>
        <v>17.1</v>
      </c>
      <c r="E13" s="46"/>
      <c r="F13" s="33">
        <v>27201.7</v>
      </c>
      <c r="G13" s="8">
        <f t="shared" si="1"/>
        <v>23.4</v>
      </c>
      <c r="H13" s="45"/>
      <c r="I13" s="44">
        <v>38534.7</v>
      </c>
      <c r="J13" s="8">
        <f>ROUND(I13/$I$10*100,1)</f>
        <v>25</v>
      </c>
      <c r="K13" s="46"/>
      <c r="L13" s="33">
        <v>48980.8</v>
      </c>
      <c r="M13" s="8">
        <f>ROUND(L13/$L$10*100,1)</f>
        <v>26.7</v>
      </c>
      <c r="N13" s="45"/>
      <c r="O13" s="44">
        <v>48095</v>
      </c>
      <c r="P13" s="8">
        <v>24.7</v>
      </c>
      <c r="Q13" s="46"/>
      <c r="R13" s="33">
        <f t="shared" si="3"/>
        <v>297.6</v>
      </c>
      <c r="S13" s="8">
        <f t="shared" si="4"/>
        <v>98.2</v>
      </c>
    </row>
    <row r="14" spans="1:19" ht="15.75">
      <c r="A14" s="5" t="s">
        <v>5</v>
      </c>
      <c r="B14" s="56" t="s">
        <v>12</v>
      </c>
      <c r="C14" s="44">
        <v>2451.3</v>
      </c>
      <c r="D14" s="8">
        <f t="shared" si="0"/>
        <v>2.6</v>
      </c>
      <c r="E14" s="46"/>
      <c r="F14" s="33">
        <v>11419.5</v>
      </c>
      <c r="G14" s="8">
        <f t="shared" si="1"/>
        <v>9.8</v>
      </c>
      <c r="H14" s="45"/>
      <c r="I14" s="44">
        <v>21088.3</v>
      </c>
      <c r="J14" s="8">
        <f>ROUND(I14/$I$10*100,1)</f>
        <v>13.7</v>
      </c>
      <c r="K14" s="46"/>
      <c r="L14" s="33">
        <v>31817.5</v>
      </c>
      <c r="M14" s="8">
        <f>ROUND(L14/$L$10*100,1)</f>
        <v>17.3</v>
      </c>
      <c r="N14" s="45"/>
      <c r="O14" s="44">
        <v>40949.2</v>
      </c>
      <c r="P14" s="8">
        <f t="shared" si="2"/>
        <v>20.9</v>
      </c>
      <c r="Q14" s="46"/>
      <c r="R14" s="33">
        <f t="shared" si="3"/>
        <v>1670.5</v>
      </c>
      <c r="S14" s="8">
        <f t="shared" si="4"/>
        <v>128.7</v>
      </c>
    </row>
    <row r="15" spans="1:19" ht="15.75">
      <c r="A15" s="5" t="s">
        <v>6</v>
      </c>
      <c r="B15" s="56" t="s">
        <v>14</v>
      </c>
      <c r="C15" s="44">
        <v>9748.3</v>
      </c>
      <c r="D15" s="8">
        <f t="shared" si="0"/>
        <v>10.3</v>
      </c>
      <c r="E15" s="46"/>
      <c r="F15" s="33">
        <v>6941.7</v>
      </c>
      <c r="G15" s="8">
        <f t="shared" si="1"/>
        <v>6</v>
      </c>
      <c r="H15" s="45"/>
      <c r="I15" s="44">
        <v>12504.2</v>
      </c>
      <c r="J15" s="8">
        <f>ROUND(I15/$I$10*100,1)</f>
        <v>8.1</v>
      </c>
      <c r="K15" s="46"/>
      <c r="L15" s="33">
        <v>10580.6</v>
      </c>
      <c r="M15" s="8">
        <f>ROUND(L15/$L$10*100,1)</f>
        <v>5.8</v>
      </c>
      <c r="N15" s="45"/>
      <c r="O15" s="44">
        <v>7682.9</v>
      </c>
      <c r="P15" s="8">
        <f t="shared" si="2"/>
        <v>3.9</v>
      </c>
      <c r="Q15" s="46"/>
      <c r="R15" s="33">
        <f t="shared" si="3"/>
        <v>78.8</v>
      </c>
      <c r="S15" s="8">
        <f t="shared" si="4"/>
        <v>72.6</v>
      </c>
    </row>
    <row r="16" spans="1:19" ht="15.75">
      <c r="A16" s="5" t="s">
        <v>7</v>
      </c>
      <c r="B16" s="56" t="s">
        <v>15</v>
      </c>
      <c r="C16" s="44">
        <v>1803.7</v>
      </c>
      <c r="D16" s="8">
        <f t="shared" si="0"/>
        <v>1.9</v>
      </c>
      <c r="E16" s="46"/>
      <c r="F16" s="33">
        <v>1476</v>
      </c>
      <c r="G16" s="8">
        <f t="shared" si="1"/>
        <v>1.3</v>
      </c>
      <c r="H16" s="45"/>
      <c r="I16" s="44">
        <v>1497.1</v>
      </c>
      <c r="J16" s="8">
        <f>ROUND(I16/$I$10*100,1)</f>
        <v>1</v>
      </c>
      <c r="K16" s="46"/>
      <c r="L16" s="33">
        <v>1587</v>
      </c>
      <c r="M16" s="8">
        <f>ROUND(L16/$L$10*100,1)</f>
        <v>0.9</v>
      </c>
      <c r="N16" s="45"/>
      <c r="O16" s="44">
        <v>2144.6</v>
      </c>
      <c r="P16" s="8">
        <f t="shared" si="2"/>
        <v>1.1</v>
      </c>
      <c r="Q16" s="46"/>
      <c r="R16" s="33">
        <f t="shared" si="3"/>
        <v>118.9</v>
      </c>
      <c r="S16" s="8">
        <f t="shared" si="4"/>
        <v>135.1</v>
      </c>
    </row>
    <row r="17" spans="1:19" s="16" customFormat="1" ht="15.75">
      <c r="A17" s="17" t="s">
        <v>8</v>
      </c>
      <c r="B17" s="36" t="s">
        <v>37</v>
      </c>
      <c r="C17" s="35">
        <f>SUM(C19:C30)</f>
        <v>19161.100000000002</v>
      </c>
      <c r="D17" s="18">
        <f t="shared" si="0"/>
        <v>20.3</v>
      </c>
      <c r="E17" s="48">
        <f>ROUND(C17/$C$17*100,1)</f>
        <v>100</v>
      </c>
      <c r="F17" s="37">
        <f>SUM(F19:F30)</f>
        <v>10907.4</v>
      </c>
      <c r="G17" s="18">
        <f t="shared" si="1"/>
        <v>9.4</v>
      </c>
      <c r="H17" s="47">
        <f>ROUND(F17/$F$17*100,1)</f>
        <v>100</v>
      </c>
      <c r="I17" s="35">
        <f>SUM(I19:I30)</f>
        <v>10192.599999999999</v>
      </c>
      <c r="J17" s="18">
        <f>ROUND(I17/$I$10*100,1)</f>
        <v>6.6</v>
      </c>
      <c r="K17" s="48">
        <f>ROUND(I17/$I$17*100,1)</f>
        <v>100</v>
      </c>
      <c r="L17" s="37">
        <f>SUM(L19:L30)</f>
        <v>10016.5</v>
      </c>
      <c r="M17" s="18">
        <f>ROUND(L17/$L$10*100,1)</f>
        <v>5.5</v>
      </c>
      <c r="N17" s="47">
        <f>ROUND(L17/$L$17*100,1)</f>
        <v>100</v>
      </c>
      <c r="O17" s="35">
        <f>SUM(O19:O30)</f>
        <v>27415.699999999997</v>
      </c>
      <c r="P17" s="18">
        <f t="shared" si="2"/>
        <v>14</v>
      </c>
      <c r="Q17" s="48">
        <f>ROUND(O17/$O$17*100,1)</f>
        <v>100</v>
      </c>
      <c r="R17" s="37">
        <f t="shared" si="3"/>
        <v>143.1</v>
      </c>
      <c r="S17" s="18">
        <f t="shared" si="4"/>
        <v>273.7</v>
      </c>
    </row>
    <row r="18" spans="1:19" ht="15.75">
      <c r="A18" s="4"/>
      <c r="B18" s="56" t="s">
        <v>10</v>
      </c>
      <c r="C18" s="44"/>
      <c r="D18" s="8"/>
      <c r="E18" s="46"/>
      <c r="F18" s="33"/>
      <c r="G18" s="8"/>
      <c r="H18" s="45"/>
      <c r="I18" s="44"/>
      <c r="J18" s="8"/>
      <c r="K18" s="46"/>
      <c r="L18" s="33"/>
      <c r="M18" s="8"/>
      <c r="N18" s="45"/>
      <c r="O18" s="44"/>
      <c r="P18" s="8"/>
      <c r="Q18" s="46"/>
      <c r="R18" s="33"/>
      <c r="S18" s="8"/>
    </row>
    <row r="19" spans="1:19" ht="15.75">
      <c r="A19" s="4"/>
      <c r="B19" s="67" t="s">
        <v>22</v>
      </c>
      <c r="C19" s="44">
        <v>1367.5</v>
      </c>
      <c r="D19" s="8">
        <f aca="true" t="shared" si="5" ref="D19:D30">ROUND(C19/$C$10*100,1)</f>
        <v>1.4</v>
      </c>
      <c r="E19" s="46">
        <f aca="true" t="shared" si="6" ref="E19:E30">ROUND(C19/$C$17*100,1)</f>
        <v>7.1</v>
      </c>
      <c r="F19" s="33">
        <v>982.6</v>
      </c>
      <c r="G19" s="8">
        <f aca="true" t="shared" si="7" ref="G19:G30">ROUND(F19/$F$10*100,1)</f>
        <v>0.8</v>
      </c>
      <c r="H19" s="45">
        <f aca="true" t="shared" si="8" ref="H19:H30">ROUND(F19/$F$17*100,1)</f>
        <v>9</v>
      </c>
      <c r="I19" s="44">
        <v>882</v>
      </c>
      <c r="J19" s="8">
        <f aca="true" t="shared" si="9" ref="J19:J30">ROUND(I19/$I$10*100,1)</f>
        <v>0.6</v>
      </c>
      <c r="K19" s="46">
        <f aca="true" t="shared" si="10" ref="K19:K30">ROUND(I19/$I$17*100,1)</f>
        <v>8.7</v>
      </c>
      <c r="L19" s="33">
        <v>1122.8</v>
      </c>
      <c r="M19" s="8">
        <f aca="true" t="shared" si="11" ref="M19:M30">ROUND(L19/$L$10*100,1)</f>
        <v>0.6</v>
      </c>
      <c r="N19" s="45">
        <f aca="true" t="shared" si="12" ref="N19:N30">ROUND(L19/$L$17*100,1)</f>
        <v>11.2</v>
      </c>
      <c r="O19" s="44">
        <v>1899.5</v>
      </c>
      <c r="P19" s="8">
        <f aca="true" t="shared" si="13" ref="P19:P30">ROUND(O19/$O$10*100,1)</f>
        <v>1</v>
      </c>
      <c r="Q19" s="46">
        <f aca="true" t="shared" si="14" ref="Q19:Q30">ROUND(O19/$O$17*100,1)</f>
        <v>6.9</v>
      </c>
      <c r="R19" s="33">
        <f aca="true" t="shared" si="15" ref="R19:R24">ROUND(O19/C19*100,1)</f>
        <v>138.9</v>
      </c>
      <c r="S19" s="8">
        <f aca="true" t="shared" si="16" ref="S19:S24">ROUND(O19/L19*100,1)</f>
        <v>169.2</v>
      </c>
    </row>
    <row r="20" spans="1:19" ht="15.75">
      <c r="A20" s="4"/>
      <c r="B20" s="67" t="s">
        <v>23</v>
      </c>
      <c r="C20" s="44">
        <v>5964</v>
      </c>
      <c r="D20" s="8">
        <f t="shared" si="5"/>
        <v>6.3</v>
      </c>
      <c r="E20" s="46">
        <f t="shared" si="6"/>
        <v>31.1</v>
      </c>
      <c r="F20" s="33">
        <v>2648.4</v>
      </c>
      <c r="G20" s="8">
        <v>2.4</v>
      </c>
      <c r="H20" s="45">
        <v>24.4</v>
      </c>
      <c r="I20" s="44">
        <v>3893.7</v>
      </c>
      <c r="J20" s="8">
        <f t="shared" si="9"/>
        <v>2.5</v>
      </c>
      <c r="K20" s="46">
        <f t="shared" si="10"/>
        <v>38.2</v>
      </c>
      <c r="L20" s="33">
        <v>1672.9</v>
      </c>
      <c r="M20" s="8">
        <f t="shared" si="11"/>
        <v>0.9</v>
      </c>
      <c r="N20" s="45">
        <f t="shared" si="12"/>
        <v>16.7</v>
      </c>
      <c r="O20" s="44">
        <v>4621.7</v>
      </c>
      <c r="P20" s="8">
        <f t="shared" si="13"/>
        <v>2.4</v>
      </c>
      <c r="Q20" s="46">
        <f t="shared" si="14"/>
        <v>16.9</v>
      </c>
      <c r="R20" s="33">
        <f t="shared" si="15"/>
        <v>77.5</v>
      </c>
      <c r="S20" s="8">
        <f t="shared" si="16"/>
        <v>276.3</v>
      </c>
    </row>
    <row r="21" spans="1:19" ht="15.75">
      <c r="A21" s="4"/>
      <c r="B21" s="67" t="s">
        <v>24</v>
      </c>
      <c r="C21" s="44">
        <v>2483.3</v>
      </c>
      <c r="D21" s="8">
        <f t="shared" si="5"/>
        <v>2.6</v>
      </c>
      <c r="E21" s="46">
        <f t="shared" si="6"/>
        <v>13</v>
      </c>
      <c r="F21" s="33">
        <v>1191.5</v>
      </c>
      <c r="G21" s="8">
        <f t="shared" si="7"/>
        <v>1</v>
      </c>
      <c r="H21" s="45">
        <f t="shared" si="8"/>
        <v>10.9</v>
      </c>
      <c r="I21" s="44">
        <v>817.8</v>
      </c>
      <c r="J21" s="8">
        <f t="shared" si="9"/>
        <v>0.5</v>
      </c>
      <c r="K21" s="46">
        <f t="shared" si="10"/>
        <v>8</v>
      </c>
      <c r="L21" s="33">
        <v>1167</v>
      </c>
      <c r="M21" s="8">
        <f t="shared" si="11"/>
        <v>0.6</v>
      </c>
      <c r="N21" s="45">
        <f t="shared" si="12"/>
        <v>11.7</v>
      </c>
      <c r="O21" s="44">
        <v>4231</v>
      </c>
      <c r="P21" s="8">
        <f t="shared" si="13"/>
        <v>2.2</v>
      </c>
      <c r="Q21" s="46">
        <f t="shared" si="14"/>
        <v>15.4</v>
      </c>
      <c r="R21" s="33">
        <f t="shared" si="15"/>
        <v>170.4</v>
      </c>
      <c r="S21" s="8">
        <f t="shared" si="16"/>
        <v>362.6</v>
      </c>
    </row>
    <row r="22" spans="1:19" s="2" customFormat="1" ht="15.75">
      <c r="A22" s="31"/>
      <c r="B22" s="58" t="s">
        <v>52</v>
      </c>
      <c r="C22" s="44">
        <v>1760</v>
      </c>
      <c r="D22" s="8">
        <f t="shared" si="5"/>
        <v>1.9</v>
      </c>
      <c r="E22" s="46">
        <f t="shared" si="6"/>
        <v>9.2</v>
      </c>
      <c r="F22" s="33">
        <v>616</v>
      </c>
      <c r="G22" s="8">
        <f t="shared" si="7"/>
        <v>0.5</v>
      </c>
      <c r="H22" s="45">
        <f t="shared" si="8"/>
        <v>5.6</v>
      </c>
      <c r="I22" s="44">
        <v>600.5</v>
      </c>
      <c r="J22" s="8">
        <f t="shared" si="9"/>
        <v>0.4</v>
      </c>
      <c r="K22" s="46">
        <f t="shared" si="10"/>
        <v>5.9</v>
      </c>
      <c r="L22" s="33">
        <v>920</v>
      </c>
      <c r="M22" s="8">
        <f t="shared" si="11"/>
        <v>0.5</v>
      </c>
      <c r="N22" s="45">
        <f t="shared" si="12"/>
        <v>9.2</v>
      </c>
      <c r="O22" s="44">
        <v>1857</v>
      </c>
      <c r="P22" s="8">
        <f t="shared" si="13"/>
        <v>0.9</v>
      </c>
      <c r="Q22" s="46">
        <f t="shared" si="14"/>
        <v>6.8</v>
      </c>
      <c r="R22" s="33">
        <f t="shared" si="15"/>
        <v>105.5</v>
      </c>
      <c r="S22" s="8">
        <f t="shared" si="16"/>
        <v>201.8</v>
      </c>
    </row>
    <row r="23" spans="1:19" s="2" customFormat="1" ht="15.75">
      <c r="A23" s="31"/>
      <c r="B23" s="58" t="s">
        <v>53</v>
      </c>
      <c r="C23" s="44">
        <v>168</v>
      </c>
      <c r="D23" s="8">
        <f t="shared" si="5"/>
        <v>0.2</v>
      </c>
      <c r="E23" s="46">
        <f t="shared" si="6"/>
        <v>0.9</v>
      </c>
      <c r="F23" s="33">
        <v>207</v>
      </c>
      <c r="G23" s="8">
        <f t="shared" si="7"/>
        <v>0.2</v>
      </c>
      <c r="H23" s="45">
        <f t="shared" si="8"/>
        <v>1.9</v>
      </c>
      <c r="I23" s="44">
        <v>45</v>
      </c>
      <c r="J23" s="8">
        <f t="shared" si="9"/>
        <v>0</v>
      </c>
      <c r="K23" s="46">
        <f t="shared" si="10"/>
        <v>0.4</v>
      </c>
      <c r="L23" s="33">
        <v>182</v>
      </c>
      <c r="M23" s="8">
        <f t="shared" si="11"/>
        <v>0.1</v>
      </c>
      <c r="N23" s="45">
        <f t="shared" si="12"/>
        <v>1.8</v>
      </c>
      <c r="O23" s="44">
        <v>4024.8</v>
      </c>
      <c r="P23" s="8">
        <f t="shared" si="13"/>
        <v>2.1</v>
      </c>
      <c r="Q23" s="46">
        <f t="shared" si="14"/>
        <v>14.7</v>
      </c>
      <c r="R23" s="33">
        <f t="shared" si="15"/>
        <v>2395.7</v>
      </c>
      <c r="S23" s="8">
        <f t="shared" si="16"/>
        <v>2211.4</v>
      </c>
    </row>
    <row r="24" spans="1:19" ht="15.75">
      <c r="A24" s="4"/>
      <c r="B24" s="67" t="s">
        <v>25</v>
      </c>
      <c r="C24" s="44">
        <v>1</v>
      </c>
      <c r="D24" s="8">
        <f t="shared" si="5"/>
        <v>0</v>
      </c>
      <c r="E24" s="46">
        <f t="shared" si="6"/>
        <v>0</v>
      </c>
      <c r="F24" s="33">
        <v>4.6</v>
      </c>
      <c r="G24" s="8">
        <f t="shared" si="7"/>
        <v>0</v>
      </c>
      <c r="H24" s="45">
        <f t="shared" si="8"/>
        <v>0</v>
      </c>
      <c r="I24" s="44">
        <v>3.6</v>
      </c>
      <c r="J24" s="8">
        <f t="shared" si="9"/>
        <v>0</v>
      </c>
      <c r="K24" s="46">
        <f t="shared" si="10"/>
        <v>0</v>
      </c>
      <c r="L24" s="33">
        <v>3</v>
      </c>
      <c r="M24" s="8">
        <f t="shared" si="11"/>
        <v>0</v>
      </c>
      <c r="N24" s="45">
        <f t="shared" si="12"/>
        <v>0</v>
      </c>
      <c r="O24" s="44">
        <v>1.8</v>
      </c>
      <c r="P24" s="8">
        <f t="shared" si="13"/>
        <v>0</v>
      </c>
      <c r="Q24" s="46">
        <f t="shared" si="14"/>
        <v>0</v>
      </c>
      <c r="R24" s="33">
        <f t="shared" si="15"/>
        <v>180</v>
      </c>
      <c r="S24" s="8">
        <f t="shared" si="16"/>
        <v>60</v>
      </c>
    </row>
    <row r="25" spans="1:19" ht="15.75">
      <c r="A25" s="4"/>
      <c r="B25" s="67" t="s">
        <v>26</v>
      </c>
      <c r="C25" s="44">
        <v>0</v>
      </c>
      <c r="D25" s="8">
        <f t="shared" si="5"/>
        <v>0</v>
      </c>
      <c r="E25" s="46">
        <f t="shared" si="6"/>
        <v>0</v>
      </c>
      <c r="F25" s="33">
        <v>0</v>
      </c>
      <c r="G25" s="8">
        <f t="shared" si="7"/>
        <v>0</v>
      </c>
      <c r="H25" s="45">
        <f t="shared" si="8"/>
        <v>0</v>
      </c>
      <c r="I25" s="44">
        <v>0</v>
      </c>
      <c r="J25" s="8">
        <f t="shared" si="9"/>
        <v>0</v>
      </c>
      <c r="K25" s="46">
        <f t="shared" si="10"/>
        <v>0</v>
      </c>
      <c r="L25" s="33">
        <v>0</v>
      </c>
      <c r="M25" s="8">
        <f t="shared" si="11"/>
        <v>0</v>
      </c>
      <c r="N25" s="45">
        <f t="shared" si="12"/>
        <v>0</v>
      </c>
      <c r="O25" s="44">
        <v>0</v>
      </c>
      <c r="P25" s="8">
        <f t="shared" si="13"/>
        <v>0</v>
      </c>
      <c r="Q25" s="46">
        <f t="shared" si="14"/>
        <v>0</v>
      </c>
      <c r="R25" s="60" t="s">
        <v>38</v>
      </c>
      <c r="S25" s="25" t="s">
        <v>38</v>
      </c>
    </row>
    <row r="26" spans="1:19" ht="15.75">
      <c r="A26" s="4"/>
      <c r="B26" s="67" t="s">
        <v>27</v>
      </c>
      <c r="C26" s="44">
        <v>395.7</v>
      </c>
      <c r="D26" s="8">
        <f t="shared" si="5"/>
        <v>0.4</v>
      </c>
      <c r="E26" s="46">
        <f t="shared" si="6"/>
        <v>2.1</v>
      </c>
      <c r="F26" s="33">
        <v>213.3</v>
      </c>
      <c r="G26" s="8">
        <f t="shared" si="7"/>
        <v>0.2</v>
      </c>
      <c r="H26" s="45">
        <f t="shared" si="8"/>
        <v>2</v>
      </c>
      <c r="I26" s="44">
        <v>0</v>
      </c>
      <c r="J26" s="8">
        <f t="shared" si="9"/>
        <v>0</v>
      </c>
      <c r="K26" s="46">
        <f t="shared" si="10"/>
        <v>0</v>
      </c>
      <c r="L26" s="33">
        <v>200</v>
      </c>
      <c r="M26" s="8">
        <f t="shared" si="11"/>
        <v>0.1</v>
      </c>
      <c r="N26" s="45">
        <f t="shared" si="12"/>
        <v>2</v>
      </c>
      <c r="O26" s="44">
        <v>1006.2</v>
      </c>
      <c r="P26" s="8">
        <f t="shared" si="13"/>
        <v>0.5</v>
      </c>
      <c r="Q26" s="46">
        <f t="shared" si="14"/>
        <v>3.7</v>
      </c>
      <c r="R26" s="33">
        <f>ROUND(O26/C26*100,1)</f>
        <v>254.3</v>
      </c>
      <c r="S26" s="8">
        <f>ROUND(O26/L26*100,1)</f>
        <v>503.1</v>
      </c>
    </row>
    <row r="27" spans="1:19" s="2" customFormat="1" ht="15.75">
      <c r="A27" s="31"/>
      <c r="B27" s="57" t="s">
        <v>54</v>
      </c>
      <c r="C27" s="44">
        <v>3077.6</v>
      </c>
      <c r="D27" s="8">
        <f t="shared" si="5"/>
        <v>3.3</v>
      </c>
      <c r="E27" s="46">
        <f t="shared" si="6"/>
        <v>16.1</v>
      </c>
      <c r="F27" s="33">
        <v>1313.8</v>
      </c>
      <c r="G27" s="8">
        <f t="shared" si="7"/>
        <v>1.1</v>
      </c>
      <c r="H27" s="45">
        <f t="shared" si="8"/>
        <v>12</v>
      </c>
      <c r="I27" s="44">
        <v>2302.2</v>
      </c>
      <c r="J27" s="8">
        <v>1.6</v>
      </c>
      <c r="K27" s="46">
        <f t="shared" si="10"/>
        <v>22.6</v>
      </c>
      <c r="L27" s="33">
        <v>1447.8</v>
      </c>
      <c r="M27" s="8">
        <v>0.9</v>
      </c>
      <c r="N27" s="45">
        <f t="shared" si="12"/>
        <v>14.5</v>
      </c>
      <c r="O27" s="44">
        <v>2135.8</v>
      </c>
      <c r="P27" s="8">
        <f t="shared" si="13"/>
        <v>1.1</v>
      </c>
      <c r="Q27" s="46">
        <f t="shared" si="14"/>
        <v>7.8</v>
      </c>
      <c r="R27" s="33">
        <f>ROUND(O27/C27*100,1)</f>
        <v>69.4</v>
      </c>
      <c r="S27" s="25">
        <f>ROUND(O27/L27*100,1)</f>
        <v>147.5</v>
      </c>
    </row>
    <row r="28" spans="1:19" s="2" customFormat="1" ht="15.75">
      <c r="A28" s="31"/>
      <c r="B28" s="57" t="s">
        <v>55</v>
      </c>
      <c r="C28" s="44">
        <v>3833.8</v>
      </c>
      <c r="D28" s="8">
        <f t="shared" si="5"/>
        <v>4.1</v>
      </c>
      <c r="E28" s="46">
        <f t="shared" si="6"/>
        <v>20</v>
      </c>
      <c r="F28" s="33">
        <v>3562.3</v>
      </c>
      <c r="G28" s="8">
        <f t="shared" si="7"/>
        <v>3.1</v>
      </c>
      <c r="H28" s="45">
        <f t="shared" si="8"/>
        <v>32.7</v>
      </c>
      <c r="I28" s="44">
        <v>1570.9</v>
      </c>
      <c r="J28" s="8">
        <f t="shared" si="9"/>
        <v>1</v>
      </c>
      <c r="K28" s="46">
        <f t="shared" si="10"/>
        <v>15.4</v>
      </c>
      <c r="L28" s="33">
        <f>11+3260</f>
        <v>3271</v>
      </c>
      <c r="M28" s="8">
        <f t="shared" si="11"/>
        <v>1.8</v>
      </c>
      <c r="N28" s="45">
        <v>32.6</v>
      </c>
      <c r="O28" s="44">
        <v>7558.4</v>
      </c>
      <c r="P28" s="8">
        <v>3.8</v>
      </c>
      <c r="Q28" s="46">
        <v>27.5</v>
      </c>
      <c r="R28" s="33">
        <f>ROUND(O28/C28*100,1)</f>
        <v>197.2</v>
      </c>
      <c r="S28" s="25">
        <f>ROUND(O28/L28*100,1)</f>
        <v>231.1</v>
      </c>
    </row>
    <row r="29" spans="1:19" ht="15.75">
      <c r="A29" s="4"/>
      <c r="B29" s="67" t="s">
        <v>28</v>
      </c>
      <c r="C29" s="44">
        <v>5.8</v>
      </c>
      <c r="D29" s="8">
        <f t="shared" si="5"/>
        <v>0</v>
      </c>
      <c r="E29" s="46">
        <f t="shared" si="6"/>
        <v>0</v>
      </c>
      <c r="F29" s="33">
        <v>12.9</v>
      </c>
      <c r="G29" s="8">
        <f t="shared" si="7"/>
        <v>0</v>
      </c>
      <c r="H29" s="45">
        <f t="shared" si="8"/>
        <v>0.1</v>
      </c>
      <c r="I29" s="44">
        <v>0</v>
      </c>
      <c r="J29" s="8">
        <f t="shared" si="9"/>
        <v>0</v>
      </c>
      <c r="K29" s="46">
        <f t="shared" si="10"/>
        <v>0</v>
      </c>
      <c r="L29" s="33">
        <v>0</v>
      </c>
      <c r="M29" s="8">
        <f t="shared" si="11"/>
        <v>0</v>
      </c>
      <c r="N29" s="45">
        <f t="shared" si="12"/>
        <v>0</v>
      </c>
      <c r="O29" s="44">
        <v>0</v>
      </c>
      <c r="P29" s="8">
        <f t="shared" si="13"/>
        <v>0</v>
      </c>
      <c r="Q29" s="46">
        <f t="shared" si="14"/>
        <v>0</v>
      </c>
      <c r="R29" s="33">
        <f>ROUND(O29/C29*100,1)</f>
        <v>0</v>
      </c>
      <c r="S29" s="25" t="s">
        <v>38</v>
      </c>
    </row>
    <row r="30" spans="1:19" ht="15.75">
      <c r="A30" s="6"/>
      <c r="B30" s="59" t="s">
        <v>29</v>
      </c>
      <c r="C30" s="49">
        <v>104.4</v>
      </c>
      <c r="D30" s="9">
        <f t="shared" si="5"/>
        <v>0.1</v>
      </c>
      <c r="E30" s="51">
        <f t="shared" si="6"/>
        <v>0.5</v>
      </c>
      <c r="F30" s="52">
        <v>155</v>
      </c>
      <c r="G30" s="9">
        <f t="shared" si="7"/>
        <v>0.1</v>
      </c>
      <c r="H30" s="50">
        <f t="shared" si="8"/>
        <v>1.4</v>
      </c>
      <c r="I30" s="49">
        <v>76.9</v>
      </c>
      <c r="J30" s="9">
        <f t="shared" si="9"/>
        <v>0</v>
      </c>
      <c r="K30" s="51">
        <f t="shared" si="10"/>
        <v>0.8</v>
      </c>
      <c r="L30" s="52">
        <v>30</v>
      </c>
      <c r="M30" s="9">
        <f t="shared" si="11"/>
        <v>0</v>
      </c>
      <c r="N30" s="50">
        <f t="shared" si="12"/>
        <v>0.3</v>
      </c>
      <c r="O30" s="49">
        <v>79.5</v>
      </c>
      <c r="P30" s="9">
        <f t="shared" si="13"/>
        <v>0</v>
      </c>
      <c r="Q30" s="51">
        <f t="shared" si="14"/>
        <v>0.3</v>
      </c>
      <c r="R30" s="52">
        <f>ROUND(O30/C30*100,1)</f>
        <v>76.1</v>
      </c>
      <c r="S30" s="27">
        <f>ROUND(O30/L30*100,1)</f>
        <v>265</v>
      </c>
    </row>
    <row r="31" spans="3:19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9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19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3:19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19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3:19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3:19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3:19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3:19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3:19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3:19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3:19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3:19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3:19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3:19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3:19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3:19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3:19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3:19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3:19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3:19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3:19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3:19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3:19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3:19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</sheetData>
  <mergeCells count="27">
    <mergeCell ref="R8:S8"/>
    <mergeCell ref="O7:Q7"/>
    <mergeCell ref="G8:G9"/>
    <mergeCell ref="L8:L9"/>
    <mergeCell ref="K8:K9"/>
    <mergeCell ref="P8:P9"/>
    <mergeCell ref="O8:O9"/>
    <mergeCell ref="J8:J9"/>
    <mergeCell ref="L7:N7"/>
    <mergeCell ref="R6:S7"/>
    <mergeCell ref="C8:C9"/>
    <mergeCell ref="D8:D9"/>
    <mergeCell ref="E8:E9"/>
    <mergeCell ref="F8:F9"/>
    <mergeCell ref="M8:M9"/>
    <mergeCell ref="I7:K7"/>
    <mergeCell ref="F7:H7"/>
    <mergeCell ref="Q8:Q9"/>
    <mergeCell ref="N8:N9"/>
    <mergeCell ref="A2:S2"/>
    <mergeCell ref="A3:S3"/>
    <mergeCell ref="A4:S4"/>
    <mergeCell ref="C7:E7"/>
    <mergeCell ref="A6:B9"/>
    <mergeCell ref="C6:Q6"/>
    <mergeCell ref="H8:H9"/>
    <mergeCell ref="I8:I9"/>
  </mergeCells>
  <printOptions/>
  <pageMargins left="0.5" right="0.2" top="1.98" bottom="0.62" header="0.5" footer="0.7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I10" sqref="I10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51.2</v>
      </c>
      <c r="C3" s="8">
        <v>58.3</v>
      </c>
      <c r="D3" s="8">
        <v>56.5</v>
      </c>
      <c r="E3">
        <v>55.8</v>
      </c>
      <c r="F3" s="24">
        <v>43.8</v>
      </c>
    </row>
    <row r="4" spans="1:6" ht="15.75">
      <c r="A4" s="10" t="s">
        <v>13</v>
      </c>
      <c r="B4" s="8">
        <v>13.7</v>
      </c>
      <c r="C4" s="8">
        <v>20.8</v>
      </c>
      <c r="D4" s="8">
        <v>23.8</v>
      </c>
      <c r="E4">
        <v>25.4</v>
      </c>
      <c r="F4" s="24">
        <v>25</v>
      </c>
    </row>
    <row r="5" spans="1:6" ht="15.75">
      <c r="A5" s="10" t="s">
        <v>12</v>
      </c>
      <c r="B5" s="8">
        <v>0.8</v>
      </c>
      <c r="C5" s="8">
        <v>3.5</v>
      </c>
      <c r="D5" s="8">
        <v>5</v>
      </c>
      <c r="E5">
        <v>7.5</v>
      </c>
      <c r="F5" s="24">
        <v>11.8</v>
      </c>
    </row>
    <row r="6" spans="1:6" ht="15.75">
      <c r="A6" s="10" t="s">
        <v>14</v>
      </c>
      <c r="B6" s="8">
        <v>9</v>
      </c>
      <c r="C6" s="8">
        <v>5.5</v>
      </c>
      <c r="D6" s="8">
        <v>7.5</v>
      </c>
      <c r="E6">
        <v>5</v>
      </c>
      <c r="F6" s="24">
        <v>4</v>
      </c>
    </row>
    <row r="7" spans="1:6" ht="15.75">
      <c r="A7" s="10" t="s">
        <v>15</v>
      </c>
      <c r="B7" s="8">
        <v>1.1</v>
      </c>
      <c r="C7" s="8">
        <v>1.2</v>
      </c>
      <c r="D7" s="8">
        <v>1</v>
      </c>
      <c r="E7">
        <v>0.9</v>
      </c>
      <c r="F7" s="24">
        <v>1</v>
      </c>
    </row>
    <row r="8" spans="1:6" ht="15.75">
      <c r="A8" s="19" t="s">
        <v>37</v>
      </c>
      <c r="B8" s="8">
        <v>24.2</v>
      </c>
      <c r="C8" s="8">
        <v>10.7</v>
      </c>
      <c r="D8" s="8">
        <v>6.3</v>
      </c>
      <c r="E8">
        <v>5.4</v>
      </c>
      <c r="F8" s="24">
        <v>14.3</v>
      </c>
    </row>
    <row r="9" spans="2:5" ht="15.75">
      <c r="B9" s="22"/>
      <c r="C9" s="22"/>
      <c r="D9" s="22"/>
      <c r="E9" s="2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4" sqref="F4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45.4</v>
      </c>
      <c r="C3" s="8">
        <v>50.8</v>
      </c>
      <c r="D3" s="8">
        <v>43.1</v>
      </c>
      <c r="E3">
        <v>42.6</v>
      </c>
      <c r="F3" s="24">
        <v>38.1</v>
      </c>
    </row>
    <row r="4" spans="1:6" ht="15.75">
      <c r="A4" s="10" t="s">
        <v>13</v>
      </c>
      <c r="B4" s="8">
        <v>15</v>
      </c>
      <c r="C4" s="8">
        <v>20.9</v>
      </c>
      <c r="D4" s="8">
        <v>20.8</v>
      </c>
      <c r="E4">
        <v>21.9</v>
      </c>
      <c r="F4" s="24">
        <v>18.3</v>
      </c>
    </row>
    <row r="5" spans="1:6" ht="15.75">
      <c r="A5" s="10" t="s">
        <v>12</v>
      </c>
      <c r="B5" s="8">
        <v>3.8</v>
      </c>
      <c r="C5" s="8">
        <v>12.7</v>
      </c>
      <c r="D5" s="8">
        <v>15.4</v>
      </c>
      <c r="E5">
        <v>21.3</v>
      </c>
      <c r="F5" s="24">
        <v>25.9</v>
      </c>
    </row>
    <row r="6" spans="1:6" ht="15.75">
      <c r="A6" s="10" t="s">
        <v>14</v>
      </c>
      <c r="B6" s="8">
        <v>22.8</v>
      </c>
      <c r="C6" s="8">
        <v>8.3</v>
      </c>
      <c r="D6" s="8">
        <v>15.7</v>
      </c>
      <c r="E6">
        <v>9.8</v>
      </c>
      <c r="F6" s="24">
        <v>5.6</v>
      </c>
    </row>
    <row r="7" spans="1:6" ht="15.75">
      <c r="A7" s="10" t="s">
        <v>15</v>
      </c>
      <c r="B7" s="8">
        <v>1.7</v>
      </c>
      <c r="C7" s="8">
        <v>1.1</v>
      </c>
      <c r="D7" s="8">
        <v>0.9</v>
      </c>
      <c r="E7">
        <v>0.8</v>
      </c>
      <c r="F7" s="24">
        <v>1.1</v>
      </c>
    </row>
    <row r="8" spans="1:6" ht="15.75">
      <c r="A8" s="19" t="s">
        <v>37</v>
      </c>
      <c r="B8" s="8">
        <v>11.3</v>
      </c>
      <c r="C8" s="8">
        <v>6.1</v>
      </c>
      <c r="D8" s="8">
        <v>4.1</v>
      </c>
      <c r="E8">
        <v>3.6</v>
      </c>
      <c r="F8" s="24">
        <v>11</v>
      </c>
    </row>
    <row r="9" spans="2:6" ht="15.75">
      <c r="B9" s="22"/>
      <c r="C9" s="22"/>
      <c r="D9" s="22"/>
      <c r="E9" s="22"/>
      <c r="F9" s="2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7" sqref="A7:IV7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49.4</v>
      </c>
      <c r="C3" s="8">
        <v>54.2</v>
      </c>
      <c r="D3" s="8">
        <v>48.8</v>
      </c>
      <c r="E3" s="23">
        <v>47.1</v>
      </c>
      <c r="F3" s="23">
        <v>39.1</v>
      </c>
    </row>
    <row r="4" spans="1:6" ht="15.75">
      <c r="A4" s="10" t="s">
        <v>13</v>
      </c>
      <c r="B4" s="8">
        <v>13.2</v>
      </c>
      <c r="C4" s="8">
        <v>19.2</v>
      </c>
      <c r="D4" s="8">
        <v>21.2</v>
      </c>
      <c r="E4" s="23">
        <v>23.1</v>
      </c>
      <c r="F4" s="23">
        <v>20.7</v>
      </c>
    </row>
    <row r="5" spans="1:6" ht="15.75">
      <c r="A5" s="10" t="s">
        <v>12</v>
      </c>
      <c r="B5" s="8">
        <v>2.3</v>
      </c>
      <c r="C5" s="8">
        <v>8.4</v>
      </c>
      <c r="D5" s="8">
        <v>11.6</v>
      </c>
      <c r="E5" s="23">
        <v>16.1</v>
      </c>
      <c r="F5" s="23">
        <v>20.7</v>
      </c>
    </row>
    <row r="6" spans="1:6" ht="15.75">
      <c r="A6" s="10" t="s">
        <v>14</v>
      </c>
      <c r="B6" s="8">
        <v>14.3</v>
      </c>
      <c r="C6" s="8">
        <v>7.2</v>
      </c>
      <c r="D6" s="8">
        <v>11</v>
      </c>
      <c r="E6" s="24">
        <v>7.7</v>
      </c>
      <c r="F6" s="24">
        <v>5</v>
      </c>
    </row>
    <row r="7" spans="1:6" ht="15.75">
      <c r="A7" s="10" t="s">
        <v>15</v>
      </c>
      <c r="B7" s="8">
        <v>1.4</v>
      </c>
      <c r="C7" s="8">
        <v>1.2</v>
      </c>
      <c r="D7" s="8">
        <v>1.2</v>
      </c>
      <c r="E7" s="24">
        <v>0.9</v>
      </c>
      <c r="F7" s="24">
        <v>1.1</v>
      </c>
    </row>
    <row r="8" spans="1:6" ht="15.75">
      <c r="A8" s="19" t="s">
        <v>37</v>
      </c>
      <c r="B8" s="8">
        <v>19.3</v>
      </c>
      <c r="C8" s="8">
        <v>9.8</v>
      </c>
      <c r="D8" s="8">
        <v>6.2</v>
      </c>
      <c r="E8" s="24">
        <v>5.2</v>
      </c>
      <c r="F8" s="24">
        <v>13.5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="200" zoomScaleNormal="200" workbookViewId="0" topLeftCell="B34">
      <selection activeCell="B41" sqref="B41"/>
    </sheetView>
  </sheetViews>
  <sheetFormatPr defaultColWidth="8.796875" defaultRowHeight="15"/>
  <cols>
    <col min="1" max="1" width="26.19921875" style="2" customWidth="1"/>
    <col min="2" max="16384" width="10.19921875" style="0" customWidth="1"/>
  </cols>
  <sheetData>
    <row r="1" spans="2:3" ht="15.75">
      <c r="B1" s="1">
        <v>2003</v>
      </c>
      <c r="C1" s="1">
        <v>2003</v>
      </c>
    </row>
    <row r="2" spans="2:3" ht="15.75">
      <c r="B2" s="1" t="s">
        <v>36</v>
      </c>
      <c r="C2" s="1" t="s">
        <v>57</v>
      </c>
    </row>
    <row r="3" spans="1:3" ht="15.75">
      <c r="A3" s="12" t="s">
        <v>9</v>
      </c>
      <c r="B3" s="15">
        <v>237.2</v>
      </c>
      <c r="C3" s="15">
        <v>108.4</v>
      </c>
    </row>
    <row r="4" spans="1:3" ht="15.75">
      <c r="A4" s="10" t="s">
        <v>11</v>
      </c>
      <c r="B4" s="8">
        <v>187.9</v>
      </c>
      <c r="C4" s="8">
        <v>90.1</v>
      </c>
    </row>
    <row r="5" spans="1:3" ht="15.75">
      <c r="A5" s="10" t="s">
        <v>13</v>
      </c>
      <c r="B5" s="8">
        <v>370.3</v>
      </c>
      <c r="C5" s="8">
        <v>97.2</v>
      </c>
    </row>
    <row r="6" spans="1:3" ht="15.75">
      <c r="A6" s="10" t="s">
        <v>12</v>
      </c>
      <c r="B6" s="8">
        <v>2111.9</v>
      </c>
      <c r="C6" s="8">
        <v>140</v>
      </c>
    </row>
    <row r="7" spans="1:3" ht="15.75">
      <c r="A7" s="10" t="s">
        <v>14</v>
      </c>
      <c r="B7" s="8">
        <v>82.2</v>
      </c>
      <c r="C7" s="8">
        <v>69.7</v>
      </c>
    </row>
    <row r="8" spans="1:3" ht="15.75">
      <c r="A8" s="10" t="s">
        <v>15</v>
      </c>
      <c r="B8">
        <v>181.5</v>
      </c>
      <c r="C8">
        <v>129.6</v>
      </c>
    </row>
    <row r="9" spans="1:3" ht="15.75">
      <c r="A9" s="19" t="s">
        <v>37</v>
      </c>
      <c r="B9">
        <v>165.4</v>
      </c>
      <c r="C9">
        <v>280.3</v>
      </c>
    </row>
    <row r="10" spans="1:3" ht="15.75">
      <c r="A10" s="10" t="s">
        <v>17</v>
      </c>
      <c r="B10">
        <v>133.2</v>
      </c>
      <c r="C10">
        <v>193.8</v>
      </c>
    </row>
    <row r="11" spans="1:3" ht="15.75">
      <c r="A11" s="10" t="s">
        <v>16</v>
      </c>
      <c r="B11">
        <v>99.6</v>
      </c>
      <c r="C11">
        <v>254.5</v>
      </c>
    </row>
    <row r="12" spans="1:3" ht="15.75">
      <c r="A12" s="10" t="s">
        <v>18</v>
      </c>
      <c r="B12">
        <v>154.5</v>
      </c>
      <c r="C12">
        <v>385.1</v>
      </c>
    </row>
    <row r="13" spans="1:3" ht="15.75">
      <c r="A13" s="11" t="s">
        <v>58</v>
      </c>
      <c r="B13">
        <v>149</v>
      </c>
      <c r="C13">
        <v>314.1</v>
      </c>
    </row>
    <row r="14" spans="1:3" ht="15.75">
      <c r="A14" s="11" t="s">
        <v>59</v>
      </c>
      <c r="B14">
        <v>808.7</v>
      </c>
      <c r="C14">
        <v>1416.7</v>
      </c>
    </row>
    <row r="15" spans="1:3" ht="15.75">
      <c r="A15" s="10" t="s">
        <v>19</v>
      </c>
      <c r="B15">
        <v>290.1</v>
      </c>
      <c r="C15">
        <v>152.9</v>
      </c>
    </row>
    <row r="16" spans="1:3" ht="15.75">
      <c r="A16" s="10" t="s">
        <v>20</v>
      </c>
      <c r="B16">
        <v>262.8</v>
      </c>
      <c r="C16">
        <v>970.5</v>
      </c>
    </row>
    <row r="17" spans="1:3" ht="15.75">
      <c r="A17" s="11" t="s">
        <v>35</v>
      </c>
      <c r="B17">
        <v>64.9</v>
      </c>
      <c r="C17">
        <v>129.7</v>
      </c>
    </row>
    <row r="18" spans="1:3" ht="15.75">
      <c r="A18" s="11" t="s">
        <v>60</v>
      </c>
      <c r="B18">
        <v>298.1</v>
      </c>
      <c r="C18">
        <v>263.8</v>
      </c>
    </row>
    <row r="19" spans="1:3" ht="15.75">
      <c r="A19" s="10" t="s">
        <v>21</v>
      </c>
      <c r="B19">
        <v>17.8</v>
      </c>
      <c r="C19">
        <v>0</v>
      </c>
    </row>
    <row r="20" ht="15.75">
      <c r="A20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60" zoomScaleNormal="70" workbookViewId="0" topLeftCell="A1">
      <selection activeCell="A1" sqref="A1:S30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8.59765625" style="0" customWidth="1"/>
    <col min="4" max="4" width="9.59765625" style="0" customWidth="1"/>
    <col min="5" max="5" width="10.09765625" style="0" customWidth="1"/>
    <col min="6" max="6" width="8.59765625" style="0" customWidth="1"/>
    <col min="7" max="7" width="9.59765625" style="0" customWidth="1"/>
    <col min="8" max="8" width="10.09765625" style="0" customWidth="1"/>
    <col min="9" max="9" width="9.69921875" style="0" bestFit="1" customWidth="1"/>
    <col min="10" max="10" width="9.59765625" style="0" customWidth="1"/>
    <col min="11" max="11" width="10.09765625" style="0" customWidth="1"/>
    <col min="12" max="12" width="9.69921875" style="0" bestFit="1" customWidth="1"/>
    <col min="13" max="13" width="8.59765625" style="0" customWidth="1"/>
    <col min="14" max="14" width="10.19921875" style="0" customWidth="1"/>
    <col min="15" max="15" width="9.69921875" style="0" bestFit="1" customWidth="1"/>
    <col min="16" max="16" width="8.59765625" style="0" customWidth="1"/>
    <col min="17" max="16384" width="10.19921875" style="0" customWidth="1"/>
  </cols>
  <sheetData>
    <row r="1" ht="15.75">
      <c r="S1" s="29" t="s">
        <v>42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1" t="s">
        <v>47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85" t="s">
        <v>33</v>
      </c>
      <c r="S6" s="86"/>
    </row>
    <row r="7" spans="1:19" ht="15.75">
      <c r="A7" s="75"/>
      <c r="B7" s="76"/>
      <c r="C7" s="72">
        <v>1999</v>
      </c>
      <c r="D7" s="73"/>
      <c r="E7" s="74"/>
      <c r="F7" s="82">
        <v>2000</v>
      </c>
      <c r="G7" s="83"/>
      <c r="H7" s="84"/>
      <c r="I7" s="72">
        <v>2001</v>
      </c>
      <c r="J7" s="73"/>
      <c r="K7" s="74"/>
      <c r="L7" s="82">
        <v>2002</v>
      </c>
      <c r="M7" s="83"/>
      <c r="N7" s="84"/>
      <c r="O7" s="72">
        <v>2003</v>
      </c>
      <c r="P7" s="73"/>
      <c r="Q7" s="74"/>
      <c r="R7" s="87"/>
      <c r="S7" s="88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19" s="16" customFormat="1" ht="15.75">
      <c r="A10" s="13"/>
      <c r="B10" s="55" t="s">
        <v>9</v>
      </c>
      <c r="C10" s="40">
        <f>SUM(C12:C17)</f>
        <v>64115.3</v>
      </c>
      <c r="D10" s="14">
        <f>ROUND(C10/$C$10*100,1)</f>
        <v>100</v>
      </c>
      <c r="E10" s="42"/>
      <c r="F10" s="43">
        <f>SUM(F12:F17)</f>
        <v>81196.09999999999</v>
      </c>
      <c r="G10" s="14">
        <f>ROUND(F10/$F$10*100,1)</f>
        <v>100</v>
      </c>
      <c r="H10" s="41"/>
      <c r="I10" s="40">
        <f>SUM(I12:I17)</f>
        <v>100536.99999999999</v>
      </c>
      <c r="J10" s="14">
        <f>ROUND(I10/$I$10*100,1)</f>
        <v>100</v>
      </c>
      <c r="K10" s="42"/>
      <c r="L10" s="43">
        <f>SUM(L12:L17)</f>
        <v>106904</v>
      </c>
      <c r="M10" s="14">
        <f>ROUND(L10/$L$10*100,1)</f>
        <v>100</v>
      </c>
      <c r="N10" s="41"/>
      <c r="O10" s="40">
        <f>SUM(O12:O17)</f>
        <v>109224.5</v>
      </c>
      <c r="P10" s="14">
        <f>ROUND(O10/$O$10*100,1)</f>
        <v>100</v>
      </c>
      <c r="Q10" s="42"/>
      <c r="R10" s="43">
        <f>ROUND(O10/C10*100,1)</f>
        <v>170.4</v>
      </c>
      <c r="S10" s="14">
        <f>ROUND(O10/L10*100,1)</f>
        <v>102.2</v>
      </c>
    </row>
    <row r="11" spans="1:19" ht="15.75">
      <c r="A11" s="4"/>
      <c r="B11" s="56" t="s">
        <v>10</v>
      </c>
      <c r="C11" s="44"/>
      <c r="D11" s="8"/>
      <c r="E11" s="46"/>
      <c r="F11" s="33"/>
      <c r="G11" s="8"/>
      <c r="H11" s="45"/>
      <c r="I11" s="44"/>
      <c r="J11" s="8"/>
      <c r="K11" s="46"/>
      <c r="L11" s="33"/>
      <c r="M11" s="8"/>
      <c r="N11" s="45"/>
      <c r="O11" s="44"/>
      <c r="P11" s="8"/>
      <c r="Q11" s="46"/>
      <c r="R11" s="33"/>
      <c r="S11" s="8"/>
    </row>
    <row r="12" spans="1:19" ht="15.75">
      <c r="A12" s="5" t="s">
        <v>3</v>
      </c>
      <c r="B12" s="56" t="s">
        <v>11</v>
      </c>
      <c r="C12" s="44">
        <v>35406.5</v>
      </c>
      <c r="D12" s="8">
        <f aca="true" t="shared" si="0" ref="D12:D17">ROUND(C12/$C$10*100,1)</f>
        <v>55.2</v>
      </c>
      <c r="E12" s="46"/>
      <c r="F12" s="33">
        <v>49140.6</v>
      </c>
      <c r="G12" s="8">
        <f aca="true" t="shared" si="1" ref="G12:G17">ROUND(F12/$F$10*100,1)</f>
        <v>60.5</v>
      </c>
      <c r="H12" s="45"/>
      <c r="I12" s="44">
        <v>55725.1</v>
      </c>
      <c r="J12" s="8">
        <v>55.3</v>
      </c>
      <c r="K12" s="46"/>
      <c r="L12" s="33">
        <v>57294.4</v>
      </c>
      <c r="M12" s="8">
        <f aca="true" t="shared" si="2" ref="M12:M17">ROUND(L12/$L$10*100,1)</f>
        <v>53.6</v>
      </c>
      <c r="N12" s="45"/>
      <c r="O12" s="44">
        <v>49549.9</v>
      </c>
      <c r="P12" s="8">
        <v>45.3</v>
      </c>
      <c r="Q12" s="46"/>
      <c r="R12" s="33">
        <f aca="true" t="shared" si="3" ref="R12:R17">ROUND(O12/C12*100,1)</f>
        <v>139.9</v>
      </c>
      <c r="S12" s="8">
        <f aca="true" t="shared" si="4" ref="S12:S17">ROUND(O12/L12*100,1)</f>
        <v>86.5</v>
      </c>
    </row>
    <row r="13" spans="1:19" ht="15.75">
      <c r="A13" s="5" t="s">
        <v>4</v>
      </c>
      <c r="B13" s="56" t="s">
        <v>13</v>
      </c>
      <c r="C13" s="44">
        <v>4458.1</v>
      </c>
      <c r="D13" s="8">
        <f t="shared" si="0"/>
        <v>7</v>
      </c>
      <c r="E13" s="46"/>
      <c r="F13" s="33">
        <v>9711.5</v>
      </c>
      <c r="G13" s="8">
        <f t="shared" si="1"/>
        <v>12</v>
      </c>
      <c r="H13" s="45"/>
      <c r="I13" s="44">
        <v>16146.7</v>
      </c>
      <c r="J13" s="8">
        <f>ROUND(I13/$I$10*100,1)</f>
        <v>16.1</v>
      </c>
      <c r="K13" s="46"/>
      <c r="L13" s="33">
        <v>19666.7</v>
      </c>
      <c r="M13" s="8">
        <f t="shared" si="2"/>
        <v>18.4</v>
      </c>
      <c r="N13" s="45"/>
      <c r="O13" s="44">
        <v>19182.4</v>
      </c>
      <c r="P13" s="8">
        <f>ROUND(O13/$O$10*100,1)</f>
        <v>17.6</v>
      </c>
      <c r="Q13" s="46"/>
      <c r="R13" s="33">
        <f t="shared" si="3"/>
        <v>430.3</v>
      </c>
      <c r="S13" s="8">
        <f t="shared" si="4"/>
        <v>97.5</v>
      </c>
    </row>
    <row r="14" spans="1:19" ht="15.75">
      <c r="A14" s="5" t="s">
        <v>5</v>
      </c>
      <c r="B14" s="56" t="s">
        <v>12</v>
      </c>
      <c r="C14" s="44">
        <v>961.4</v>
      </c>
      <c r="D14" s="8">
        <f t="shared" si="0"/>
        <v>1.5</v>
      </c>
      <c r="E14" s="46"/>
      <c r="F14" s="33">
        <v>4108.5</v>
      </c>
      <c r="G14" s="8">
        <f t="shared" si="1"/>
        <v>5.1</v>
      </c>
      <c r="H14" s="45"/>
      <c r="I14" s="44">
        <v>7855.7</v>
      </c>
      <c r="J14" s="8">
        <f>ROUND(I14/$I$10*100,1)</f>
        <v>7.8</v>
      </c>
      <c r="K14" s="46"/>
      <c r="L14" s="33">
        <v>11536.1</v>
      </c>
      <c r="M14" s="8">
        <f t="shared" si="2"/>
        <v>10.8</v>
      </c>
      <c r="N14" s="45"/>
      <c r="O14" s="44">
        <v>16030.5</v>
      </c>
      <c r="P14" s="8">
        <f>ROUND(O14/$O$10*100,1)</f>
        <v>14.7</v>
      </c>
      <c r="Q14" s="46"/>
      <c r="R14" s="33">
        <f t="shared" si="3"/>
        <v>1667.4</v>
      </c>
      <c r="S14" s="8">
        <f t="shared" si="4"/>
        <v>139</v>
      </c>
    </row>
    <row r="15" spans="1:19" ht="15.75">
      <c r="A15" s="5" t="s">
        <v>6</v>
      </c>
      <c r="B15" s="56" t="s">
        <v>14</v>
      </c>
      <c r="C15" s="44">
        <v>6564.8</v>
      </c>
      <c r="D15" s="8">
        <f t="shared" si="0"/>
        <v>10.2</v>
      </c>
      <c r="E15" s="46"/>
      <c r="F15" s="33">
        <v>5559.8</v>
      </c>
      <c r="G15" s="8">
        <f t="shared" si="1"/>
        <v>6.8</v>
      </c>
      <c r="H15" s="45"/>
      <c r="I15" s="44">
        <v>8202.9</v>
      </c>
      <c r="J15" s="8">
        <f>ROUND(I15/$I$10*100,1)</f>
        <v>8.2</v>
      </c>
      <c r="K15" s="46"/>
      <c r="L15" s="33">
        <v>8026.2</v>
      </c>
      <c r="M15" s="8">
        <f t="shared" si="2"/>
        <v>7.5</v>
      </c>
      <c r="N15" s="45"/>
      <c r="O15" s="44">
        <v>5121.4</v>
      </c>
      <c r="P15" s="8">
        <f>ROUND(O15/$O$10*100,1)</f>
        <v>4.7</v>
      </c>
      <c r="Q15" s="46"/>
      <c r="R15" s="33">
        <f t="shared" si="3"/>
        <v>78</v>
      </c>
      <c r="S15" s="8">
        <f t="shared" si="4"/>
        <v>63.8</v>
      </c>
    </row>
    <row r="16" spans="1:19" ht="15.75">
      <c r="A16" s="5" t="s">
        <v>7</v>
      </c>
      <c r="B16" s="56" t="s">
        <v>15</v>
      </c>
      <c r="C16" s="44">
        <f>454.3+120.5</f>
        <v>574.8</v>
      </c>
      <c r="D16" s="8">
        <f t="shared" si="0"/>
        <v>0.9</v>
      </c>
      <c r="E16" s="46"/>
      <c r="F16" s="33">
        <f>966.5+110.5</f>
        <v>1077</v>
      </c>
      <c r="G16" s="8">
        <f t="shared" si="1"/>
        <v>1.3</v>
      </c>
      <c r="H16" s="45"/>
      <c r="I16" s="44">
        <f>2830+154.7</f>
        <v>2984.7</v>
      </c>
      <c r="J16" s="8">
        <f>ROUND(I16/$I$10*100,1)</f>
        <v>3</v>
      </c>
      <c r="K16" s="46"/>
      <c r="L16" s="33">
        <f>1105.8+166.9</f>
        <v>1272.7</v>
      </c>
      <c r="M16" s="8">
        <f t="shared" si="2"/>
        <v>1.2</v>
      </c>
      <c r="N16" s="45"/>
      <c r="O16" s="44">
        <v>1298.2</v>
      </c>
      <c r="P16" s="8">
        <f>ROUND(O16/$O$10*100,1)</f>
        <v>1.2</v>
      </c>
      <c r="Q16" s="46"/>
      <c r="R16" s="33">
        <f t="shared" si="3"/>
        <v>225.9</v>
      </c>
      <c r="S16" s="8">
        <f t="shared" si="4"/>
        <v>102</v>
      </c>
    </row>
    <row r="17" spans="1:19" s="16" customFormat="1" ht="15.75">
      <c r="A17" s="17" t="s">
        <v>8</v>
      </c>
      <c r="B17" s="36" t="s">
        <v>37</v>
      </c>
      <c r="C17" s="35">
        <f>SUM(C19:C30)</f>
        <v>16149.7</v>
      </c>
      <c r="D17" s="18">
        <f t="shared" si="0"/>
        <v>25.2</v>
      </c>
      <c r="E17" s="48">
        <f>ROUND(C17/$C$17*100,1)</f>
        <v>100</v>
      </c>
      <c r="F17" s="37">
        <f>SUM(F19:F30)</f>
        <v>11598.699999999999</v>
      </c>
      <c r="G17" s="18">
        <f t="shared" si="1"/>
        <v>14.3</v>
      </c>
      <c r="H17" s="47">
        <f>ROUND(F17/$F$17*100,1)</f>
        <v>100</v>
      </c>
      <c r="I17" s="35">
        <f>SUM(I19:I30)</f>
        <v>9621.9</v>
      </c>
      <c r="J17" s="18">
        <f>ROUND(I17/$I$10*100,1)</f>
        <v>9.6</v>
      </c>
      <c r="K17" s="48">
        <f>ROUND(I17/$I$17*100,1)</f>
        <v>100</v>
      </c>
      <c r="L17" s="37">
        <f>SUM(L19:L30)</f>
        <v>9107.900000000001</v>
      </c>
      <c r="M17" s="18">
        <f t="shared" si="2"/>
        <v>8.5</v>
      </c>
      <c r="N17" s="47">
        <f>ROUND(L17/$L$17*100,1)</f>
        <v>100</v>
      </c>
      <c r="O17" s="35">
        <f>SUM(O19:O30)</f>
        <v>18042.1</v>
      </c>
      <c r="P17" s="18">
        <f>ROUND(O17/$O$10*100,1)</f>
        <v>16.5</v>
      </c>
      <c r="Q17" s="48">
        <f>ROUND(O17/$O$17*100,1)</f>
        <v>100</v>
      </c>
      <c r="R17" s="37">
        <f t="shared" si="3"/>
        <v>111.7</v>
      </c>
      <c r="S17" s="18">
        <f t="shared" si="4"/>
        <v>198.1</v>
      </c>
    </row>
    <row r="18" spans="1:19" ht="15.75">
      <c r="A18" s="4"/>
      <c r="B18" s="56" t="s">
        <v>10</v>
      </c>
      <c r="C18" s="44"/>
      <c r="D18" s="8"/>
      <c r="E18" s="46"/>
      <c r="F18" s="33"/>
      <c r="G18" s="8"/>
      <c r="H18" s="45"/>
      <c r="I18" s="44"/>
      <c r="J18" s="8"/>
      <c r="K18" s="46"/>
      <c r="L18" s="33"/>
      <c r="M18" s="8"/>
      <c r="N18" s="45"/>
      <c r="O18" s="44"/>
      <c r="P18" s="8"/>
      <c r="Q18" s="46"/>
      <c r="R18" s="33"/>
      <c r="S18" s="8"/>
    </row>
    <row r="19" spans="1:19" ht="15.75">
      <c r="A19" s="4"/>
      <c r="B19" s="67" t="s">
        <v>22</v>
      </c>
      <c r="C19" s="44">
        <v>938.4</v>
      </c>
      <c r="D19" s="8">
        <v>1.6</v>
      </c>
      <c r="E19" s="46">
        <f aca="true" t="shared" si="5" ref="E19:E30">ROUND(C19/$C$17*100,1)</f>
        <v>5.8</v>
      </c>
      <c r="F19" s="33">
        <v>1036.2</v>
      </c>
      <c r="G19" s="8">
        <f aca="true" t="shared" si="6" ref="G19:G30">ROUND(F19/$F$10*100,1)</f>
        <v>1.3</v>
      </c>
      <c r="H19" s="45">
        <f aca="true" t="shared" si="7" ref="H19:H30">ROUND(F19/$F$17*100,1)</f>
        <v>8.9</v>
      </c>
      <c r="I19" s="44">
        <v>648.9</v>
      </c>
      <c r="J19" s="8">
        <f aca="true" t="shared" si="8" ref="J19:J30">ROUND(I19/$I$10*100,1)</f>
        <v>0.6</v>
      </c>
      <c r="K19" s="46">
        <f aca="true" t="shared" si="9" ref="K19:K30">ROUND(I19/$I$17*100,1)</f>
        <v>6.7</v>
      </c>
      <c r="L19" s="33">
        <v>857.4</v>
      </c>
      <c r="M19" s="8">
        <f aca="true" t="shared" si="10" ref="M19:M30">ROUND(L19/$L$10*100,1)</f>
        <v>0.8</v>
      </c>
      <c r="N19" s="45">
        <f aca="true" t="shared" si="11" ref="N19:N30">ROUND(L19/$L$17*100,1)</f>
        <v>9.4</v>
      </c>
      <c r="O19" s="44">
        <v>961.7</v>
      </c>
      <c r="P19" s="8">
        <f aca="true" t="shared" si="12" ref="P19:P30">ROUND(O19/$O$10*100,1)</f>
        <v>0.9</v>
      </c>
      <c r="Q19" s="46">
        <f aca="true" t="shared" si="13" ref="Q19:Q30">ROUND(O19/$O$17*100,1)</f>
        <v>5.3</v>
      </c>
      <c r="R19" s="33">
        <f>ROUND(O19/C19*100,1)</f>
        <v>102.5</v>
      </c>
      <c r="S19" s="8">
        <f>ROUND(O19/L19*100,1)</f>
        <v>112.2</v>
      </c>
    </row>
    <row r="20" spans="1:19" ht="15.75">
      <c r="A20" s="4"/>
      <c r="B20" s="67" t="s">
        <v>23</v>
      </c>
      <c r="C20" s="44">
        <v>5613.1</v>
      </c>
      <c r="D20" s="8">
        <f aca="true" t="shared" si="14" ref="D20:D30">ROUND(C20/$C$10*100,1)</f>
        <v>8.8</v>
      </c>
      <c r="E20" s="46">
        <v>34.7</v>
      </c>
      <c r="F20" s="33">
        <v>3308.3</v>
      </c>
      <c r="G20" s="8">
        <f t="shared" si="6"/>
        <v>4.1</v>
      </c>
      <c r="H20" s="45">
        <v>28.6</v>
      </c>
      <c r="I20" s="44">
        <v>4013.8</v>
      </c>
      <c r="J20" s="8">
        <f t="shared" si="8"/>
        <v>4</v>
      </c>
      <c r="K20" s="46">
        <f t="shared" si="9"/>
        <v>41.7</v>
      </c>
      <c r="L20" s="33">
        <v>2348.4</v>
      </c>
      <c r="M20" s="8">
        <v>2.3</v>
      </c>
      <c r="N20" s="45">
        <f t="shared" si="11"/>
        <v>25.8</v>
      </c>
      <c r="O20" s="44">
        <v>4492.9</v>
      </c>
      <c r="P20" s="8">
        <f t="shared" si="12"/>
        <v>4.1</v>
      </c>
      <c r="Q20" s="46">
        <f t="shared" si="13"/>
        <v>24.9</v>
      </c>
      <c r="R20" s="33">
        <f>ROUND(O20/C20*100,1)</f>
        <v>80</v>
      </c>
      <c r="S20" s="8">
        <f>ROUND(O20/L20*100,1)</f>
        <v>191.3</v>
      </c>
    </row>
    <row r="21" spans="1:19" ht="15.75">
      <c r="A21" s="4"/>
      <c r="B21" s="67" t="s">
        <v>24</v>
      </c>
      <c r="C21" s="44">
        <v>2765.2</v>
      </c>
      <c r="D21" s="8">
        <f t="shared" si="14"/>
        <v>4.3</v>
      </c>
      <c r="E21" s="46">
        <f t="shared" si="5"/>
        <v>17.1</v>
      </c>
      <c r="F21" s="33">
        <v>1752.9</v>
      </c>
      <c r="G21" s="8">
        <f t="shared" si="6"/>
        <v>2.2</v>
      </c>
      <c r="H21" s="45">
        <f t="shared" si="7"/>
        <v>15.1</v>
      </c>
      <c r="I21" s="44">
        <v>1054.3</v>
      </c>
      <c r="J21" s="8">
        <f t="shared" si="8"/>
        <v>1</v>
      </c>
      <c r="K21" s="46">
        <f t="shared" si="9"/>
        <v>11</v>
      </c>
      <c r="L21" s="33">
        <v>906.8</v>
      </c>
      <c r="M21" s="8">
        <f t="shared" si="10"/>
        <v>0.8</v>
      </c>
      <c r="N21" s="45">
        <f t="shared" si="11"/>
        <v>10</v>
      </c>
      <c r="O21" s="44">
        <v>3368.2</v>
      </c>
      <c r="P21" s="8">
        <f t="shared" si="12"/>
        <v>3.1</v>
      </c>
      <c r="Q21" s="46">
        <v>18.8</v>
      </c>
      <c r="R21" s="33">
        <f>ROUND(O21/C21*100,1)</f>
        <v>121.8</v>
      </c>
      <c r="S21" s="8">
        <f>ROUND(O21/L21*100,1)</f>
        <v>371.4</v>
      </c>
    </row>
    <row r="22" spans="1:19" s="2" customFormat="1" ht="15.75">
      <c r="A22" s="31"/>
      <c r="B22" s="58" t="s">
        <v>52</v>
      </c>
      <c r="C22" s="44">
        <v>1565.8</v>
      </c>
      <c r="D22" s="8">
        <f t="shared" si="14"/>
        <v>2.4</v>
      </c>
      <c r="E22" s="46">
        <f t="shared" si="5"/>
        <v>9.7</v>
      </c>
      <c r="F22" s="33">
        <v>1076.9</v>
      </c>
      <c r="G22" s="8">
        <f t="shared" si="6"/>
        <v>1.3</v>
      </c>
      <c r="H22" s="45">
        <f t="shared" si="7"/>
        <v>9.3</v>
      </c>
      <c r="I22" s="44">
        <v>488</v>
      </c>
      <c r="J22" s="8">
        <f t="shared" si="8"/>
        <v>0.5</v>
      </c>
      <c r="K22" s="46">
        <f t="shared" si="9"/>
        <v>5.1</v>
      </c>
      <c r="L22" s="33">
        <v>656</v>
      </c>
      <c r="M22" s="8">
        <f t="shared" si="10"/>
        <v>0.6</v>
      </c>
      <c r="N22" s="45">
        <f t="shared" si="11"/>
        <v>7.2</v>
      </c>
      <c r="O22" s="44">
        <v>2174</v>
      </c>
      <c r="P22" s="8">
        <f t="shared" si="12"/>
        <v>2</v>
      </c>
      <c r="Q22" s="46">
        <f t="shared" si="13"/>
        <v>12</v>
      </c>
      <c r="R22" s="33">
        <f>ROUND(O22/C22*100,1)</f>
        <v>138.8</v>
      </c>
      <c r="S22" s="8">
        <f>ROUND(O22/L22*100,1)</f>
        <v>331.4</v>
      </c>
    </row>
    <row r="23" spans="1:19" s="2" customFormat="1" ht="15.75">
      <c r="A23" s="31"/>
      <c r="B23" s="58" t="s">
        <v>53</v>
      </c>
      <c r="C23" s="44">
        <v>75</v>
      </c>
      <c r="D23" s="8">
        <f t="shared" si="14"/>
        <v>0.1</v>
      </c>
      <c r="E23" s="46">
        <f t="shared" si="5"/>
        <v>0.5</v>
      </c>
      <c r="F23" s="33">
        <v>0</v>
      </c>
      <c r="G23" s="8">
        <f t="shared" si="6"/>
        <v>0</v>
      </c>
      <c r="H23" s="45">
        <f t="shared" si="7"/>
        <v>0</v>
      </c>
      <c r="I23" s="44">
        <v>0</v>
      </c>
      <c r="J23" s="8">
        <f t="shared" si="8"/>
        <v>0</v>
      </c>
      <c r="K23" s="46">
        <f t="shared" si="9"/>
        <v>0</v>
      </c>
      <c r="L23" s="33">
        <v>20</v>
      </c>
      <c r="M23" s="8">
        <f t="shared" si="10"/>
        <v>0</v>
      </c>
      <c r="N23" s="45">
        <f t="shared" si="11"/>
        <v>0.2</v>
      </c>
      <c r="O23" s="44">
        <v>25</v>
      </c>
      <c r="P23" s="8">
        <f t="shared" si="12"/>
        <v>0</v>
      </c>
      <c r="Q23" s="46">
        <f t="shared" si="13"/>
        <v>0.1</v>
      </c>
      <c r="R23" s="33">
        <f>ROUND(O23/C23*100,1)</f>
        <v>33.3</v>
      </c>
      <c r="S23" s="8">
        <f>ROUND(O23/L23*100,1)</f>
        <v>125</v>
      </c>
    </row>
    <row r="24" spans="1:19" s="2" customFormat="1" ht="15.75">
      <c r="A24" s="31"/>
      <c r="B24" s="57" t="s">
        <v>25</v>
      </c>
      <c r="C24" s="44">
        <v>0</v>
      </c>
      <c r="D24" s="8">
        <f t="shared" si="14"/>
        <v>0</v>
      </c>
      <c r="E24" s="46">
        <f t="shared" si="5"/>
        <v>0</v>
      </c>
      <c r="F24" s="33">
        <v>2.9</v>
      </c>
      <c r="G24" s="8">
        <f t="shared" si="6"/>
        <v>0</v>
      </c>
      <c r="H24" s="45">
        <f t="shared" si="7"/>
        <v>0</v>
      </c>
      <c r="I24" s="44">
        <v>0</v>
      </c>
      <c r="J24" s="8">
        <f t="shared" si="8"/>
        <v>0</v>
      </c>
      <c r="K24" s="46">
        <f t="shared" si="9"/>
        <v>0</v>
      </c>
      <c r="L24" s="33">
        <v>0</v>
      </c>
      <c r="M24" s="8">
        <f t="shared" si="10"/>
        <v>0</v>
      </c>
      <c r="N24" s="45">
        <f t="shared" si="11"/>
        <v>0</v>
      </c>
      <c r="O24" s="44">
        <v>0</v>
      </c>
      <c r="P24" s="8">
        <f t="shared" si="12"/>
        <v>0</v>
      </c>
      <c r="Q24" s="46">
        <f t="shared" si="13"/>
        <v>0</v>
      </c>
      <c r="R24" s="60" t="s">
        <v>38</v>
      </c>
      <c r="S24" s="25" t="s">
        <v>38</v>
      </c>
    </row>
    <row r="25" spans="1:19" s="2" customFormat="1" ht="15.75">
      <c r="A25" s="31"/>
      <c r="B25" s="57" t="s">
        <v>26</v>
      </c>
      <c r="C25" s="44">
        <v>0</v>
      </c>
      <c r="D25" s="8">
        <f t="shared" si="14"/>
        <v>0</v>
      </c>
      <c r="E25" s="46">
        <f t="shared" si="5"/>
        <v>0</v>
      </c>
      <c r="F25" s="33">
        <v>0</v>
      </c>
      <c r="G25" s="8">
        <f t="shared" si="6"/>
        <v>0</v>
      </c>
      <c r="H25" s="45">
        <f t="shared" si="7"/>
        <v>0</v>
      </c>
      <c r="I25" s="44">
        <v>0</v>
      </c>
      <c r="J25" s="8">
        <f t="shared" si="8"/>
        <v>0</v>
      </c>
      <c r="K25" s="46">
        <f t="shared" si="9"/>
        <v>0</v>
      </c>
      <c r="L25" s="33">
        <v>0</v>
      </c>
      <c r="M25" s="8">
        <f t="shared" si="10"/>
        <v>0</v>
      </c>
      <c r="N25" s="45">
        <f t="shared" si="11"/>
        <v>0</v>
      </c>
      <c r="O25" s="44">
        <v>0</v>
      </c>
      <c r="P25" s="8">
        <f t="shared" si="12"/>
        <v>0</v>
      </c>
      <c r="Q25" s="46">
        <f t="shared" si="13"/>
        <v>0</v>
      </c>
      <c r="R25" s="60" t="s">
        <v>38</v>
      </c>
      <c r="S25" s="25" t="s">
        <v>38</v>
      </c>
    </row>
    <row r="26" spans="1:19" s="2" customFormat="1" ht="15.75">
      <c r="A26" s="31"/>
      <c r="B26" s="57" t="s">
        <v>27</v>
      </c>
      <c r="C26" s="44">
        <v>3.6</v>
      </c>
      <c r="D26" s="8">
        <f t="shared" si="14"/>
        <v>0</v>
      </c>
      <c r="E26" s="46">
        <f t="shared" si="5"/>
        <v>0</v>
      </c>
      <c r="F26" s="33">
        <v>173.2</v>
      </c>
      <c r="G26" s="8">
        <f t="shared" si="6"/>
        <v>0.2</v>
      </c>
      <c r="H26" s="45">
        <f t="shared" si="7"/>
        <v>1.5</v>
      </c>
      <c r="I26" s="44">
        <v>344.6</v>
      </c>
      <c r="J26" s="8">
        <f t="shared" si="8"/>
        <v>0.3</v>
      </c>
      <c r="K26" s="46">
        <f t="shared" si="9"/>
        <v>3.6</v>
      </c>
      <c r="L26" s="33">
        <v>0.8</v>
      </c>
      <c r="M26" s="8">
        <f t="shared" si="10"/>
        <v>0</v>
      </c>
      <c r="N26" s="45">
        <f t="shared" si="11"/>
        <v>0</v>
      </c>
      <c r="O26" s="44">
        <v>169</v>
      </c>
      <c r="P26" s="8">
        <f t="shared" si="12"/>
        <v>0.2</v>
      </c>
      <c r="Q26" s="46">
        <f t="shared" si="13"/>
        <v>0.9</v>
      </c>
      <c r="R26" s="33">
        <f>ROUND(O26/C26*100,1)</f>
        <v>4694.4</v>
      </c>
      <c r="S26" s="8">
        <f>ROUND(O26/L26*100,1)</f>
        <v>21125</v>
      </c>
    </row>
    <row r="27" spans="1:19" s="2" customFormat="1" ht="15.75">
      <c r="A27" s="31"/>
      <c r="B27" s="57" t="s">
        <v>54</v>
      </c>
      <c r="C27" s="44">
        <v>2697.3</v>
      </c>
      <c r="D27" s="8">
        <f t="shared" si="14"/>
        <v>4.2</v>
      </c>
      <c r="E27" s="46">
        <f t="shared" si="5"/>
        <v>16.7</v>
      </c>
      <c r="F27" s="33">
        <v>1208.8</v>
      </c>
      <c r="G27" s="8">
        <f t="shared" si="6"/>
        <v>1.5</v>
      </c>
      <c r="H27" s="45">
        <f t="shared" si="7"/>
        <v>10.4</v>
      </c>
      <c r="I27" s="44">
        <v>1465</v>
      </c>
      <c r="J27" s="8">
        <f t="shared" si="8"/>
        <v>1.5</v>
      </c>
      <c r="K27" s="46">
        <f t="shared" si="9"/>
        <v>15.2</v>
      </c>
      <c r="L27" s="33">
        <v>1420.5</v>
      </c>
      <c r="M27" s="8">
        <f t="shared" si="10"/>
        <v>1.3</v>
      </c>
      <c r="N27" s="45">
        <f t="shared" si="11"/>
        <v>15.6</v>
      </c>
      <c r="O27" s="44">
        <v>966</v>
      </c>
      <c r="P27" s="8">
        <f t="shared" si="12"/>
        <v>0.9</v>
      </c>
      <c r="Q27" s="46">
        <f t="shared" si="13"/>
        <v>5.4</v>
      </c>
      <c r="R27" s="33">
        <f>ROUND(O27/C27*100,1)</f>
        <v>35.8</v>
      </c>
      <c r="S27" s="25">
        <f>ROUND(O27/L27*100,1)</f>
        <v>68</v>
      </c>
    </row>
    <row r="28" spans="1:19" s="2" customFormat="1" ht="15.75">
      <c r="A28" s="31"/>
      <c r="B28" s="57" t="s">
        <v>55</v>
      </c>
      <c r="C28" s="44">
        <v>2463.9</v>
      </c>
      <c r="D28" s="8">
        <f t="shared" si="14"/>
        <v>3.8</v>
      </c>
      <c r="E28" s="46">
        <f t="shared" si="5"/>
        <v>15.3</v>
      </c>
      <c r="F28" s="33">
        <v>3014.1</v>
      </c>
      <c r="G28" s="8">
        <f t="shared" si="6"/>
        <v>3.7</v>
      </c>
      <c r="H28" s="45">
        <f t="shared" si="7"/>
        <v>26</v>
      </c>
      <c r="I28" s="44">
        <v>1594</v>
      </c>
      <c r="J28" s="8">
        <v>1.7</v>
      </c>
      <c r="K28" s="46">
        <f t="shared" si="9"/>
        <v>16.6</v>
      </c>
      <c r="L28" s="33">
        <f>15.4+2882.6</f>
        <v>2898</v>
      </c>
      <c r="M28" s="8">
        <f t="shared" si="10"/>
        <v>2.7</v>
      </c>
      <c r="N28" s="45">
        <f t="shared" si="11"/>
        <v>31.8</v>
      </c>
      <c r="O28" s="44">
        <v>5777.4</v>
      </c>
      <c r="P28" s="8">
        <v>5.2</v>
      </c>
      <c r="Q28" s="46">
        <f t="shared" si="13"/>
        <v>32</v>
      </c>
      <c r="R28" s="33">
        <f>ROUND(O28/C28*100,1)</f>
        <v>234.5</v>
      </c>
      <c r="S28" s="25">
        <f>ROUND(O28/L28*100,1)</f>
        <v>199.4</v>
      </c>
    </row>
    <row r="29" spans="1:19" ht="15.75">
      <c r="A29" s="4"/>
      <c r="B29" s="67" t="s">
        <v>28</v>
      </c>
      <c r="C29" s="44">
        <v>0</v>
      </c>
      <c r="D29" s="8">
        <f t="shared" si="14"/>
        <v>0</v>
      </c>
      <c r="E29" s="46">
        <f t="shared" si="5"/>
        <v>0</v>
      </c>
      <c r="F29" s="33">
        <v>0</v>
      </c>
      <c r="G29" s="8">
        <f t="shared" si="6"/>
        <v>0</v>
      </c>
      <c r="H29" s="45">
        <f t="shared" si="7"/>
        <v>0</v>
      </c>
      <c r="I29" s="44">
        <v>0</v>
      </c>
      <c r="J29" s="8">
        <f t="shared" si="8"/>
        <v>0</v>
      </c>
      <c r="K29" s="46">
        <f t="shared" si="9"/>
        <v>0</v>
      </c>
      <c r="L29" s="33">
        <v>0</v>
      </c>
      <c r="M29" s="8">
        <f t="shared" si="10"/>
        <v>0</v>
      </c>
      <c r="N29" s="45">
        <f t="shared" si="11"/>
        <v>0</v>
      </c>
      <c r="O29" s="44">
        <v>0</v>
      </c>
      <c r="P29" s="8">
        <f t="shared" si="12"/>
        <v>0</v>
      </c>
      <c r="Q29" s="46">
        <f t="shared" si="13"/>
        <v>0</v>
      </c>
      <c r="R29" s="60" t="s">
        <v>38</v>
      </c>
      <c r="S29" s="25" t="s">
        <v>38</v>
      </c>
    </row>
    <row r="30" spans="1:19" ht="15.75">
      <c r="A30" s="6"/>
      <c r="B30" s="59" t="s">
        <v>29</v>
      </c>
      <c r="C30" s="49">
        <v>27.4</v>
      </c>
      <c r="D30" s="9">
        <f t="shared" si="14"/>
        <v>0</v>
      </c>
      <c r="E30" s="51">
        <f t="shared" si="5"/>
        <v>0.2</v>
      </c>
      <c r="F30" s="52">
        <v>25.4</v>
      </c>
      <c r="G30" s="9">
        <f t="shared" si="6"/>
        <v>0</v>
      </c>
      <c r="H30" s="50">
        <f t="shared" si="7"/>
        <v>0.2</v>
      </c>
      <c r="I30" s="49">
        <v>13.3</v>
      </c>
      <c r="J30" s="9">
        <f t="shared" si="8"/>
        <v>0</v>
      </c>
      <c r="K30" s="51">
        <f t="shared" si="9"/>
        <v>0.1</v>
      </c>
      <c r="L30" s="52">
        <v>0</v>
      </c>
      <c r="M30" s="9">
        <f t="shared" si="10"/>
        <v>0</v>
      </c>
      <c r="N30" s="50">
        <f t="shared" si="11"/>
        <v>0</v>
      </c>
      <c r="O30" s="49">
        <v>107.9</v>
      </c>
      <c r="P30" s="9">
        <f t="shared" si="12"/>
        <v>0.1</v>
      </c>
      <c r="Q30" s="51">
        <f t="shared" si="13"/>
        <v>0.6</v>
      </c>
      <c r="R30" s="52">
        <f>ROUND(O30/C30*100,1)</f>
        <v>393.8</v>
      </c>
      <c r="S30" s="27" t="s">
        <v>38</v>
      </c>
    </row>
    <row r="31" spans="3:19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6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</row>
    <row r="36" spans="3:16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</row>
    <row r="37" spans="3:16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</row>
    <row r="38" spans="3:16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</row>
    <row r="39" spans="3:16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</row>
    <row r="40" spans="3:16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</row>
    <row r="42" spans="3:16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</row>
    <row r="43" spans="3:16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</row>
    <row r="44" spans="3:16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</row>
    <row r="45" spans="3:16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</row>
    <row r="46" spans="3:16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</row>
    <row r="47" spans="3:16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</row>
    <row r="48" spans="3:16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</row>
    <row r="49" spans="3:16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</row>
    <row r="50" spans="3:16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</row>
    <row r="51" spans="3:16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</row>
    <row r="52" spans="3:16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</row>
    <row r="53" spans="3:16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</row>
    <row r="54" spans="3:16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</row>
    <row r="55" spans="3:16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</row>
    <row r="56" spans="3:16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</row>
    <row r="57" spans="3:16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</row>
    <row r="58" spans="3:16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</row>
    <row r="59" spans="3:16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</row>
  </sheetData>
  <mergeCells count="27">
    <mergeCell ref="C6:Q6"/>
    <mergeCell ref="O7:Q7"/>
    <mergeCell ref="O8:O9"/>
    <mergeCell ref="P8:P9"/>
    <mergeCell ref="Q8:Q9"/>
    <mergeCell ref="C8:C9"/>
    <mergeCell ref="D8:D9"/>
    <mergeCell ref="E8:E9"/>
    <mergeCell ref="F8:F9"/>
    <mergeCell ref="I7:K7"/>
    <mergeCell ref="K8:K9"/>
    <mergeCell ref="H8:H9"/>
    <mergeCell ref="L8:L9"/>
    <mergeCell ref="F7:H7"/>
    <mergeCell ref="G8:G9"/>
    <mergeCell ref="I8:I9"/>
    <mergeCell ref="J8:J9"/>
    <mergeCell ref="M8:M9"/>
    <mergeCell ref="N8:N9"/>
    <mergeCell ref="R8:S8"/>
    <mergeCell ref="A2:S2"/>
    <mergeCell ref="A3:S3"/>
    <mergeCell ref="A4:S4"/>
    <mergeCell ref="R6:S7"/>
    <mergeCell ref="L7:N7"/>
    <mergeCell ref="C7:E7"/>
    <mergeCell ref="A6:B9"/>
  </mergeCells>
  <printOptions/>
  <pageMargins left="0.3" right="0.21" top="1.39" bottom="0.39" header="0.5" footer="0.5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60" zoomScaleNormal="70" workbookViewId="0" topLeftCell="A1">
      <selection activeCell="B31" sqref="B31:B32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8.59765625" style="0" customWidth="1"/>
    <col min="4" max="4" width="9.59765625" style="0" customWidth="1"/>
    <col min="5" max="5" width="10.09765625" style="0" customWidth="1"/>
    <col min="6" max="6" width="8.59765625" style="0" customWidth="1"/>
    <col min="7" max="7" width="9.59765625" style="0" customWidth="1"/>
    <col min="8" max="8" width="10.09765625" style="0" customWidth="1"/>
    <col min="9" max="9" width="8.59765625" style="0" customWidth="1"/>
    <col min="10" max="10" width="9.59765625" style="0" customWidth="1"/>
    <col min="11" max="11" width="10.09765625" style="0" customWidth="1"/>
    <col min="12" max="13" width="8.59765625" style="0" customWidth="1"/>
    <col min="14" max="14" width="10.19921875" style="0" customWidth="1"/>
    <col min="15" max="16" width="8.59765625" style="0" customWidth="1"/>
    <col min="17" max="16384" width="10.19921875" style="0" customWidth="1"/>
  </cols>
  <sheetData>
    <row r="1" ht="15.75">
      <c r="S1" s="29" t="s">
        <v>43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1" t="s">
        <v>48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85" t="s">
        <v>33</v>
      </c>
      <c r="S6" s="86"/>
    </row>
    <row r="7" spans="1:19" ht="15.75">
      <c r="A7" s="75"/>
      <c r="B7" s="76"/>
      <c r="C7" s="72">
        <v>1999</v>
      </c>
      <c r="D7" s="73"/>
      <c r="E7" s="74"/>
      <c r="F7" s="82">
        <v>2000</v>
      </c>
      <c r="G7" s="83"/>
      <c r="H7" s="84"/>
      <c r="I7" s="72">
        <v>2001</v>
      </c>
      <c r="J7" s="73"/>
      <c r="K7" s="74"/>
      <c r="L7" s="82">
        <v>2002</v>
      </c>
      <c r="M7" s="83"/>
      <c r="N7" s="84"/>
      <c r="O7" s="72">
        <v>2003</v>
      </c>
      <c r="P7" s="73"/>
      <c r="Q7" s="74"/>
      <c r="R7" s="87"/>
      <c r="S7" s="88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19" s="16" customFormat="1" ht="15.75">
      <c r="A10" s="13"/>
      <c r="B10" s="55" t="s">
        <v>9</v>
      </c>
      <c r="C10" s="40">
        <f>SUM(C12:C17)</f>
        <v>33513.6</v>
      </c>
      <c r="D10" s="14">
        <f>ROUND(C10/$C$10*100,1)</f>
        <v>100</v>
      </c>
      <c r="E10" s="42"/>
      <c r="F10" s="43">
        <f>SUM(F12:F17)</f>
        <v>45170.899999999994</v>
      </c>
      <c r="G10" s="14">
        <f>ROUND(F10/$F$10*100,1)</f>
        <v>100</v>
      </c>
      <c r="H10" s="41"/>
      <c r="I10" s="40">
        <f>SUM(I12:I17)</f>
        <v>64288.6</v>
      </c>
      <c r="J10" s="14">
        <f>ROUND(I10/$I$10*100,1)</f>
        <v>100</v>
      </c>
      <c r="K10" s="42"/>
      <c r="L10" s="43">
        <f>SUM(L12:L17)</f>
        <v>77308.4</v>
      </c>
      <c r="M10" s="14">
        <f>ROUND(L10/$L$10*100,1)</f>
        <v>100</v>
      </c>
      <c r="N10" s="41"/>
      <c r="O10" s="40">
        <f>SUM(O12:O17)</f>
        <v>89804.20000000001</v>
      </c>
      <c r="P10" s="14">
        <f>ROUND(O10/$O$10*100,1)</f>
        <v>100</v>
      </c>
      <c r="Q10" s="42"/>
      <c r="R10" s="43">
        <f>ROUND(O10/C10*100,1)</f>
        <v>268</v>
      </c>
      <c r="S10" s="14">
        <f>ROUND(O10/L10*100,1)</f>
        <v>116.2</v>
      </c>
    </row>
    <row r="11" spans="1:19" ht="15.75">
      <c r="A11" s="4"/>
      <c r="B11" s="56" t="s">
        <v>10</v>
      </c>
      <c r="C11" s="44"/>
      <c r="D11" s="8"/>
      <c r="E11" s="46"/>
      <c r="F11" s="33"/>
      <c r="G11" s="8"/>
      <c r="H11" s="45"/>
      <c r="I11" s="44"/>
      <c r="J11" s="8"/>
      <c r="K11" s="46"/>
      <c r="L11" s="33"/>
      <c r="M11" s="8"/>
      <c r="N11" s="45"/>
      <c r="O11" s="44"/>
      <c r="P11" s="8"/>
      <c r="Q11" s="46"/>
      <c r="R11" s="33"/>
      <c r="S11" s="8"/>
    </row>
    <row r="12" spans="1:19" ht="15.75">
      <c r="A12" s="5" t="s">
        <v>3</v>
      </c>
      <c r="B12" s="56" t="s">
        <v>11</v>
      </c>
      <c r="C12" s="44">
        <v>16476.5</v>
      </c>
      <c r="D12" s="8">
        <v>49.1</v>
      </c>
      <c r="E12" s="46"/>
      <c r="F12" s="33">
        <v>24605.3</v>
      </c>
      <c r="G12" s="8">
        <v>54.4</v>
      </c>
      <c r="H12" s="45"/>
      <c r="I12" s="44">
        <v>32009.8</v>
      </c>
      <c r="J12" s="8">
        <f aca="true" t="shared" si="0" ref="J12:J17">ROUND(I12/$I$10*100,1)</f>
        <v>49.8</v>
      </c>
      <c r="K12" s="46"/>
      <c r="L12" s="33">
        <v>34825.1</v>
      </c>
      <c r="M12" s="8">
        <f aca="true" t="shared" si="1" ref="M12:M17">ROUND(L12/$L$10*100,1)</f>
        <v>45</v>
      </c>
      <c r="N12" s="45"/>
      <c r="O12" s="44">
        <v>32017.2</v>
      </c>
      <c r="P12" s="8">
        <v>35.6</v>
      </c>
      <c r="Q12" s="46"/>
      <c r="R12" s="33">
        <f aca="true" t="shared" si="2" ref="R12:R17">ROUND(O12/C12*100,1)</f>
        <v>194.3</v>
      </c>
      <c r="S12" s="8">
        <f aca="true" t="shared" si="3" ref="S12:S17">ROUND(O12/L12*100,1)</f>
        <v>91.9</v>
      </c>
    </row>
    <row r="13" spans="1:19" ht="15.75">
      <c r="A13" s="5" t="s">
        <v>4</v>
      </c>
      <c r="B13" s="56" t="s">
        <v>13</v>
      </c>
      <c r="C13" s="44">
        <v>2972.5</v>
      </c>
      <c r="D13" s="8">
        <f>ROUND(C13/$C$10*100,1)</f>
        <v>8.9</v>
      </c>
      <c r="E13" s="46"/>
      <c r="F13" s="33">
        <v>6213.9</v>
      </c>
      <c r="G13" s="8">
        <v>13.7</v>
      </c>
      <c r="H13" s="45"/>
      <c r="I13" s="44">
        <v>10811.8</v>
      </c>
      <c r="J13" s="8">
        <v>16.9</v>
      </c>
      <c r="K13" s="46"/>
      <c r="L13" s="33">
        <v>16200.7</v>
      </c>
      <c r="M13" s="8">
        <f t="shared" si="1"/>
        <v>21</v>
      </c>
      <c r="N13" s="45"/>
      <c r="O13" s="44">
        <v>15798.7</v>
      </c>
      <c r="P13" s="8">
        <f>ROUND(O13/$O$10*100,1)</f>
        <v>17.6</v>
      </c>
      <c r="Q13" s="46"/>
      <c r="R13" s="33">
        <f t="shared" si="2"/>
        <v>531.5</v>
      </c>
      <c r="S13" s="8">
        <f t="shared" si="3"/>
        <v>97.5</v>
      </c>
    </row>
    <row r="14" spans="1:19" ht="15.75">
      <c r="A14" s="5" t="s">
        <v>5</v>
      </c>
      <c r="B14" s="56" t="s">
        <v>12</v>
      </c>
      <c r="C14" s="44">
        <v>851.9</v>
      </c>
      <c r="D14" s="8">
        <f>ROUND(C14/$C$10*100,1)</f>
        <v>2.5</v>
      </c>
      <c r="E14" s="46"/>
      <c r="F14" s="33">
        <v>3911.3</v>
      </c>
      <c r="G14" s="8">
        <f>ROUND(F14/$F$10*100,1)</f>
        <v>8.7</v>
      </c>
      <c r="H14" s="45"/>
      <c r="I14" s="44">
        <v>7801.9</v>
      </c>
      <c r="J14" s="8">
        <f t="shared" si="0"/>
        <v>12.1</v>
      </c>
      <c r="K14" s="46"/>
      <c r="L14" s="33">
        <v>13668.1</v>
      </c>
      <c r="M14" s="8">
        <f t="shared" si="1"/>
        <v>17.7</v>
      </c>
      <c r="N14" s="45"/>
      <c r="O14" s="44">
        <v>20987.7</v>
      </c>
      <c r="P14" s="8">
        <f>ROUND(O14/$O$10*100,1)</f>
        <v>23.4</v>
      </c>
      <c r="Q14" s="46"/>
      <c r="R14" s="33">
        <f t="shared" si="2"/>
        <v>2463.6</v>
      </c>
      <c r="S14" s="8">
        <f t="shared" si="3"/>
        <v>153.6</v>
      </c>
    </row>
    <row r="15" spans="1:19" ht="15.75">
      <c r="A15" s="5" t="s">
        <v>6</v>
      </c>
      <c r="B15" s="56" t="s">
        <v>14</v>
      </c>
      <c r="C15" s="44">
        <v>7696.6</v>
      </c>
      <c r="D15" s="8">
        <f>ROUND(C15/$C$10*100,1)</f>
        <v>23</v>
      </c>
      <c r="E15" s="46"/>
      <c r="F15" s="33">
        <v>5223.7</v>
      </c>
      <c r="G15" s="8">
        <f>ROUND(F15/$F$10*100,1)</f>
        <v>11.6</v>
      </c>
      <c r="H15" s="45"/>
      <c r="I15" s="44">
        <v>9223.2</v>
      </c>
      <c r="J15" s="8">
        <f t="shared" si="0"/>
        <v>14.3</v>
      </c>
      <c r="K15" s="46"/>
      <c r="L15" s="33">
        <v>8100</v>
      </c>
      <c r="M15" s="8">
        <f t="shared" si="1"/>
        <v>10.5</v>
      </c>
      <c r="N15" s="45"/>
      <c r="O15" s="44">
        <v>6121.5</v>
      </c>
      <c r="P15" s="8">
        <f>ROUND(O15/$O$10*100,1)</f>
        <v>6.8</v>
      </c>
      <c r="Q15" s="46"/>
      <c r="R15" s="33">
        <f t="shared" si="2"/>
        <v>79.5</v>
      </c>
      <c r="S15" s="8">
        <f t="shared" si="3"/>
        <v>75.6</v>
      </c>
    </row>
    <row r="16" spans="1:19" ht="15.75">
      <c r="A16" s="5" t="s">
        <v>7</v>
      </c>
      <c r="B16" s="56" t="s">
        <v>15</v>
      </c>
      <c r="C16" s="44">
        <f>68+155</f>
        <v>223</v>
      </c>
      <c r="D16" s="8">
        <f>ROUND(C16/$C$10*100,1)</f>
        <v>0.7</v>
      </c>
      <c r="E16" s="46"/>
      <c r="F16" s="33">
        <f>59.2+288</f>
        <v>347.2</v>
      </c>
      <c r="G16" s="8">
        <f>ROUND(F16/$F$10*100,1)</f>
        <v>0.8</v>
      </c>
      <c r="H16" s="45"/>
      <c r="I16" s="44">
        <f>87.6+431.2</f>
        <v>518.8</v>
      </c>
      <c r="J16" s="8">
        <f t="shared" si="0"/>
        <v>0.8</v>
      </c>
      <c r="K16" s="46"/>
      <c r="L16" s="33">
        <v>700.8</v>
      </c>
      <c r="M16" s="8">
        <f t="shared" si="1"/>
        <v>0.9</v>
      </c>
      <c r="N16" s="45"/>
      <c r="O16" s="44">
        <v>913.6</v>
      </c>
      <c r="P16" s="8">
        <f>ROUND(O16/$O$10*100,1)</f>
        <v>1</v>
      </c>
      <c r="Q16" s="46"/>
      <c r="R16" s="33">
        <f t="shared" si="2"/>
        <v>409.7</v>
      </c>
      <c r="S16" s="8">
        <f t="shared" si="3"/>
        <v>130.4</v>
      </c>
    </row>
    <row r="17" spans="1:19" s="16" customFormat="1" ht="15.75">
      <c r="A17" s="17" t="s">
        <v>8</v>
      </c>
      <c r="B17" s="36" t="s">
        <v>37</v>
      </c>
      <c r="C17" s="35">
        <f>SUM(C19:C30)</f>
        <v>5293.1</v>
      </c>
      <c r="D17" s="18">
        <f>ROUND(C17/$C$10*100,1)</f>
        <v>15.8</v>
      </c>
      <c r="E17" s="48">
        <f>ROUND(C17/$C$17*100,1)</f>
        <v>100</v>
      </c>
      <c r="F17" s="37">
        <f>SUM(F19:F30)</f>
        <v>4869.5</v>
      </c>
      <c r="G17" s="18">
        <f>ROUND(F17/$F$10*100,1)</f>
        <v>10.8</v>
      </c>
      <c r="H17" s="47">
        <f>ROUND(F17/$F$17*100,1)</f>
        <v>100</v>
      </c>
      <c r="I17" s="35">
        <f>SUM(I19:I30)</f>
        <v>3923.1</v>
      </c>
      <c r="J17" s="18">
        <f t="shared" si="0"/>
        <v>6.1</v>
      </c>
      <c r="K17" s="48">
        <f>ROUND(I17/$I$17*100,1)</f>
        <v>100</v>
      </c>
      <c r="L17" s="37">
        <f>SUM(L19:L30)</f>
        <v>3813.7000000000003</v>
      </c>
      <c r="M17" s="18">
        <f t="shared" si="1"/>
        <v>4.9</v>
      </c>
      <c r="N17" s="47">
        <f>ROUND(L17/$L$17*100,1)</f>
        <v>100</v>
      </c>
      <c r="O17" s="35">
        <f>SUM(O19:O30)</f>
        <v>13965.5</v>
      </c>
      <c r="P17" s="18">
        <f>ROUND(O17/$O$10*100,1)</f>
        <v>15.6</v>
      </c>
      <c r="Q17" s="48">
        <f>ROUND(O17/$O$17*100,1)</f>
        <v>100</v>
      </c>
      <c r="R17" s="37">
        <f t="shared" si="2"/>
        <v>263.8</v>
      </c>
      <c r="S17" s="18">
        <f t="shared" si="3"/>
        <v>366.2</v>
      </c>
    </row>
    <row r="18" spans="1:19" ht="15.75">
      <c r="A18" s="4"/>
      <c r="B18" s="56" t="s">
        <v>10</v>
      </c>
      <c r="C18" s="44"/>
      <c r="D18" s="8"/>
      <c r="E18" s="46"/>
      <c r="F18" s="33"/>
      <c r="G18" s="8"/>
      <c r="H18" s="45"/>
      <c r="I18" s="44"/>
      <c r="J18" s="8"/>
      <c r="K18" s="46"/>
      <c r="L18" s="33"/>
      <c r="M18" s="8"/>
      <c r="N18" s="45"/>
      <c r="O18" s="44"/>
      <c r="P18" s="8"/>
      <c r="Q18" s="46"/>
      <c r="R18" s="33"/>
      <c r="S18" s="8"/>
    </row>
    <row r="19" spans="1:19" s="2" customFormat="1" ht="15.75">
      <c r="A19" s="31"/>
      <c r="B19" s="57" t="s">
        <v>22</v>
      </c>
      <c r="C19" s="44">
        <v>743.1</v>
      </c>
      <c r="D19" s="8">
        <f aca="true" t="shared" si="4" ref="D19:D30">ROUND(C19/$C$10*100,1)</f>
        <v>2.2</v>
      </c>
      <c r="E19" s="46">
        <f aca="true" t="shared" si="5" ref="E19:E30">ROUND(C19/$C$17*100,1)</f>
        <v>14</v>
      </c>
      <c r="F19" s="33">
        <v>742.7</v>
      </c>
      <c r="G19" s="8">
        <f aca="true" t="shared" si="6" ref="G19:G30">ROUND(F19/$F$10*100,1)</f>
        <v>1.6</v>
      </c>
      <c r="H19" s="45">
        <f aca="true" t="shared" si="7" ref="H19:H30">ROUND(F19/$F$17*100,1)</f>
        <v>15.3</v>
      </c>
      <c r="I19" s="44">
        <v>445.3</v>
      </c>
      <c r="J19" s="8">
        <f aca="true" t="shared" si="8" ref="J19:J30">ROUND(I19/$I$10*100,1)</f>
        <v>0.7</v>
      </c>
      <c r="K19" s="46">
        <f aca="true" t="shared" si="9" ref="K19:K30">ROUND(I19/$I$17*100,1)</f>
        <v>11.4</v>
      </c>
      <c r="L19" s="33">
        <v>346</v>
      </c>
      <c r="M19" s="8">
        <f aca="true" t="shared" si="10" ref="M19:M30">ROUND(L19/$L$10*100,1)</f>
        <v>0.4</v>
      </c>
      <c r="N19" s="45">
        <f aca="true" t="shared" si="11" ref="N19:N30">ROUND(L19/$L$17*100,1)</f>
        <v>9.1</v>
      </c>
      <c r="O19" s="44">
        <v>799.6</v>
      </c>
      <c r="P19" s="8">
        <f aca="true" t="shared" si="12" ref="P19:P30">ROUND(O19/$O$10*100,1)</f>
        <v>0.9</v>
      </c>
      <c r="Q19" s="46">
        <f aca="true" t="shared" si="13" ref="Q19:Q30">ROUND(O19/$O$17*100,1)</f>
        <v>5.7</v>
      </c>
      <c r="R19" s="33">
        <f aca="true" t="shared" si="14" ref="R19:R28">ROUND(O19/C19*100,1)</f>
        <v>107.6</v>
      </c>
      <c r="S19" s="8">
        <f aca="true" t="shared" si="15" ref="S19:S28">ROUND(O19/L19*100,1)</f>
        <v>231.1</v>
      </c>
    </row>
    <row r="20" spans="1:19" s="2" customFormat="1" ht="15.75">
      <c r="A20" s="31"/>
      <c r="B20" s="57" t="s">
        <v>23</v>
      </c>
      <c r="C20" s="44">
        <v>875.7</v>
      </c>
      <c r="D20" s="8">
        <v>2.7</v>
      </c>
      <c r="E20" s="46">
        <v>16.6</v>
      </c>
      <c r="F20" s="33">
        <v>732</v>
      </c>
      <c r="G20" s="8">
        <f t="shared" si="6"/>
        <v>1.6</v>
      </c>
      <c r="H20" s="45">
        <f t="shared" si="7"/>
        <v>15</v>
      </c>
      <c r="I20" s="44">
        <v>997.5</v>
      </c>
      <c r="J20" s="8">
        <f t="shared" si="8"/>
        <v>1.6</v>
      </c>
      <c r="K20" s="46">
        <f t="shared" si="9"/>
        <v>25.4</v>
      </c>
      <c r="L20" s="33">
        <v>586.5</v>
      </c>
      <c r="M20" s="8">
        <f t="shared" si="10"/>
        <v>0.8</v>
      </c>
      <c r="N20" s="45">
        <f t="shared" si="11"/>
        <v>15.4</v>
      </c>
      <c r="O20" s="44">
        <v>1951.8</v>
      </c>
      <c r="P20" s="8">
        <f t="shared" si="12"/>
        <v>2.2</v>
      </c>
      <c r="Q20" s="46">
        <f t="shared" si="13"/>
        <v>14</v>
      </c>
      <c r="R20" s="33">
        <f t="shared" si="14"/>
        <v>222.9</v>
      </c>
      <c r="S20" s="8">
        <f t="shared" si="15"/>
        <v>332.8</v>
      </c>
    </row>
    <row r="21" spans="1:19" s="2" customFormat="1" ht="15.75">
      <c r="A21" s="31"/>
      <c r="B21" s="57" t="s">
        <v>24</v>
      </c>
      <c r="C21" s="44">
        <v>579.2</v>
      </c>
      <c r="D21" s="8">
        <f t="shared" si="4"/>
        <v>1.7</v>
      </c>
      <c r="E21" s="46">
        <f t="shared" si="5"/>
        <v>10.9</v>
      </c>
      <c r="F21" s="33">
        <v>354</v>
      </c>
      <c r="G21" s="8">
        <f t="shared" si="6"/>
        <v>0.8</v>
      </c>
      <c r="H21" s="45">
        <f t="shared" si="7"/>
        <v>7.3</v>
      </c>
      <c r="I21" s="44">
        <v>246.7</v>
      </c>
      <c r="J21" s="8">
        <f t="shared" si="8"/>
        <v>0.4</v>
      </c>
      <c r="K21" s="46">
        <f t="shared" si="9"/>
        <v>6.3</v>
      </c>
      <c r="L21" s="33">
        <v>329.7</v>
      </c>
      <c r="M21" s="8">
        <f t="shared" si="10"/>
        <v>0.4</v>
      </c>
      <c r="N21" s="45">
        <f t="shared" si="11"/>
        <v>8.6</v>
      </c>
      <c r="O21" s="44">
        <v>1871.1</v>
      </c>
      <c r="P21" s="8">
        <f t="shared" si="12"/>
        <v>2.1</v>
      </c>
      <c r="Q21" s="46">
        <f t="shared" si="13"/>
        <v>13.4</v>
      </c>
      <c r="R21" s="33">
        <f t="shared" si="14"/>
        <v>323</v>
      </c>
      <c r="S21" s="8">
        <f t="shared" si="15"/>
        <v>567.5</v>
      </c>
    </row>
    <row r="22" spans="1:19" s="2" customFormat="1" ht="15.75">
      <c r="A22" s="31"/>
      <c r="B22" s="58" t="s">
        <v>52</v>
      </c>
      <c r="C22" s="44">
        <v>502.7</v>
      </c>
      <c r="D22" s="8">
        <f t="shared" si="4"/>
        <v>1.5</v>
      </c>
      <c r="E22" s="46">
        <f t="shared" si="5"/>
        <v>9.5</v>
      </c>
      <c r="F22" s="33">
        <v>764.3</v>
      </c>
      <c r="G22" s="8">
        <f t="shared" si="6"/>
        <v>1.7</v>
      </c>
      <c r="H22" s="45">
        <f t="shared" si="7"/>
        <v>15.7</v>
      </c>
      <c r="I22" s="44">
        <v>544.5</v>
      </c>
      <c r="J22" s="8">
        <f t="shared" si="8"/>
        <v>0.8</v>
      </c>
      <c r="K22" s="46">
        <f t="shared" si="9"/>
        <v>13.9</v>
      </c>
      <c r="L22" s="33">
        <v>217.5</v>
      </c>
      <c r="M22" s="8">
        <f t="shared" si="10"/>
        <v>0.3</v>
      </c>
      <c r="N22" s="45">
        <f t="shared" si="11"/>
        <v>5.7</v>
      </c>
      <c r="O22" s="44">
        <v>796.1</v>
      </c>
      <c r="P22" s="8">
        <f t="shared" si="12"/>
        <v>0.9</v>
      </c>
      <c r="Q22" s="46">
        <f t="shared" si="13"/>
        <v>5.7</v>
      </c>
      <c r="R22" s="33">
        <f t="shared" si="14"/>
        <v>158.4</v>
      </c>
      <c r="S22" s="8">
        <f t="shared" si="15"/>
        <v>366</v>
      </c>
    </row>
    <row r="23" spans="1:19" s="2" customFormat="1" ht="15.75">
      <c r="A23" s="31"/>
      <c r="B23" s="58" t="s">
        <v>53</v>
      </c>
      <c r="C23" s="44">
        <v>80</v>
      </c>
      <c r="D23" s="8">
        <f t="shared" si="4"/>
        <v>0.2</v>
      </c>
      <c r="E23" s="46">
        <f t="shared" si="5"/>
        <v>1.5</v>
      </c>
      <c r="F23" s="33">
        <v>75</v>
      </c>
      <c r="G23" s="8">
        <f t="shared" si="6"/>
        <v>0.2</v>
      </c>
      <c r="H23" s="45">
        <f t="shared" si="7"/>
        <v>1.5</v>
      </c>
      <c r="I23" s="44">
        <v>44</v>
      </c>
      <c r="J23" s="8">
        <f t="shared" si="8"/>
        <v>0.1</v>
      </c>
      <c r="K23" s="46">
        <f t="shared" si="9"/>
        <v>1.1</v>
      </c>
      <c r="L23" s="33">
        <v>67</v>
      </c>
      <c r="M23" s="8">
        <f t="shared" si="10"/>
        <v>0.1</v>
      </c>
      <c r="N23" s="45">
        <f t="shared" si="11"/>
        <v>1.8</v>
      </c>
      <c r="O23" s="44">
        <v>1293</v>
      </c>
      <c r="P23" s="8">
        <f t="shared" si="12"/>
        <v>1.4</v>
      </c>
      <c r="Q23" s="46">
        <f t="shared" si="13"/>
        <v>9.3</v>
      </c>
      <c r="R23" s="33">
        <f t="shared" si="14"/>
        <v>1616.3</v>
      </c>
      <c r="S23" s="8">
        <f t="shared" si="15"/>
        <v>1929.9</v>
      </c>
    </row>
    <row r="24" spans="1:19" s="2" customFormat="1" ht="15.75">
      <c r="A24" s="31"/>
      <c r="B24" s="57" t="s">
        <v>25</v>
      </c>
      <c r="C24" s="44">
        <v>0</v>
      </c>
      <c r="D24" s="8">
        <f t="shared" si="4"/>
        <v>0</v>
      </c>
      <c r="E24" s="46">
        <f t="shared" si="5"/>
        <v>0</v>
      </c>
      <c r="F24" s="33">
        <v>0</v>
      </c>
      <c r="G24" s="8">
        <f t="shared" si="6"/>
        <v>0</v>
      </c>
      <c r="H24" s="45">
        <f t="shared" si="7"/>
        <v>0</v>
      </c>
      <c r="I24" s="44">
        <v>0</v>
      </c>
      <c r="J24" s="8">
        <f t="shared" si="8"/>
        <v>0</v>
      </c>
      <c r="K24" s="46">
        <f t="shared" si="9"/>
        <v>0</v>
      </c>
      <c r="L24" s="33">
        <v>0</v>
      </c>
      <c r="M24" s="8">
        <f t="shared" si="10"/>
        <v>0</v>
      </c>
      <c r="N24" s="45">
        <f t="shared" si="11"/>
        <v>0</v>
      </c>
      <c r="O24" s="44">
        <v>7</v>
      </c>
      <c r="P24" s="8">
        <f t="shared" si="12"/>
        <v>0</v>
      </c>
      <c r="Q24" s="46">
        <f t="shared" si="13"/>
        <v>0.1</v>
      </c>
      <c r="R24" s="60" t="s">
        <v>38</v>
      </c>
      <c r="S24" s="25" t="s">
        <v>38</v>
      </c>
    </row>
    <row r="25" spans="1:19" s="2" customFormat="1" ht="15.75">
      <c r="A25" s="31"/>
      <c r="B25" s="57" t="s">
        <v>26</v>
      </c>
      <c r="C25" s="44">
        <v>1</v>
      </c>
      <c r="D25" s="8">
        <f t="shared" si="4"/>
        <v>0</v>
      </c>
      <c r="E25" s="46">
        <f t="shared" si="5"/>
        <v>0</v>
      </c>
      <c r="F25" s="33">
        <v>0.8</v>
      </c>
      <c r="G25" s="8">
        <f t="shared" si="6"/>
        <v>0</v>
      </c>
      <c r="H25" s="45">
        <f t="shared" si="7"/>
        <v>0</v>
      </c>
      <c r="I25" s="44">
        <v>0</v>
      </c>
      <c r="J25" s="8">
        <f t="shared" si="8"/>
        <v>0</v>
      </c>
      <c r="K25" s="46">
        <f t="shared" si="9"/>
        <v>0</v>
      </c>
      <c r="L25" s="33">
        <v>0</v>
      </c>
      <c r="M25" s="8">
        <f t="shared" si="10"/>
        <v>0</v>
      </c>
      <c r="N25" s="45">
        <f t="shared" si="11"/>
        <v>0</v>
      </c>
      <c r="O25" s="44">
        <v>0</v>
      </c>
      <c r="P25" s="8">
        <f t="shared" si="12"/>
        <v>0</v>
      </c>
      <c r="Q25" s="46">
        <f t="shared" si="13"/>
        <v>0</v>
      </c>
      <c r="R25" s="60" t="s">
        <v>38</v>
      </c>
      <c r="S25" s="25" t="s">
        <v>38</v>
      </c>
    </row>
    <row r="26" spans="1:19" s="2" customFormat="1" ht="15.75">
      <c r="A26" s="31"/>
      <c r="B26" s="57" t="s">
        <v>27</v>
      </c>
      <c r="C26" s="44">
        <v>0</v>
      </c>
      <c r="D26" s="8">
        <f t="shared" si="4"/>
        <v>0</v>
      </c>
      <c r="E26" s="46">
        <f t="shared" si="5"/>
        <v>0</v>
      </c>
      <c r="F26" s="33">
        <v>0</v>
      </c>
      <c r="G26" s="8">
        <f t="shared" si="6"/>
        <v>0</v>
      </c>
      <c r="H26" s="45">
        <f t="shared" si="7"/>
        <v>0</v>
      </c>
      <c r="I26" s="44">
        <v>0</v>
      </c>
      <c r="J26" s="8">
        <f t="shared" si="8"/>
        <v>0</v>
      </c>
      <c r="K26" s="46">
        <f t="shared" si="9"/>
        <v>0</v>
      </c>
      <c r="L26" s="33">
        <v>0</v>
      </c>
      <c r="M26" s="8">
        <f t="shared" si="10"/>
        <v>0</v>
      </c>
      <c r="N26" s="45">
        <f t="shared" si="11"/>
        <v>0</v>
      </c>
      <c r="O26" s="44">
        <v>976.9</v>
      </c>
      <c r="P26" s="8">
        <f t="shared" si="12"/>
        <v>1.1</v>
      </c>
      <c r="Q26" s="46">
        <f t="shared" si="13"/>
        <v>7</v>
      </c>
      <c r="R26" s="60" t="s">
        <v>38</v>
      </c>
      <c r="S26" s="25" t="s">
        <v>38</v>
      </c>
    </row>
    <row r="27" spans="1:19" s="2" customFormat="1" ht="15.75">
      <c r="A27" s="31"/>
      <c r="B27" s="57" t="s">
        <v>54</v>
      </c>
      <c r="C27" s="44">
        <v>839.8</v>
      </c>
      <c r="D27" s="8">
        <f t="shared" si="4"/>
        <v>2.5</v>
      </c>
      <c r="E27" s="46">
        <f t="shared" si="5"/>
        <v>15.9</v>
      </c>
      <c r="F27" s="33">
        <v>393.9</v>
      </c>
      <c r="G27" s="8">
        <f t="shared" si="6"/>
        <v>0.9</v>
      </c>
      <c r="H27" s="45">
        <f t="shared" si="7"/>
        <v>8.1</v>
      </c>
      <c r="I27" s="44">
        <v>620</v>
      </c>
      <c r="J27" s="8">
        <f t="shared" si="8"/>
        <v>1</v>
      </c>
      <c r="K27" s="46">
        <f t="shared" si="9"/>
        <v>15.8</v>
      </c>
      <c r="L27" s="33">
        <v>561.9</v>
      </c>
      <c r="M27" s="8">
        <f t="shared" si="10"/>
        <v>0.7</v>
      </c>
      <c r="N27" s="45">
        <f t="shared" si="11"/>
        <v>14.7</v>
      </c>
      <c r="O27" s="44">
        <v>788.6</v>
      </c>
      <c r="P27" s="8">
        <f t="shared" si="12"/>
        <v>0.9</v>
      </c>
      <c r="Q27" s="46">
        <f t="shared" si="13"/>
        <v>5.6</v>
      </c>
      <c r="R27" s="60">
        <f t="shared" si="14"/>
        <v>93.9</v>
      </c>
      <c r="S27" s="25">
        <f t="shared" si="15"/>
        <v>140.3</v>
      </c>
    </row>
    <row r="28" spans="1:19" s="2" customFormat="1" ht="15.75">
      <c r="A28" s="31"/>
      <c r="B28" s="57" t="s">
        <v>55</v>
      </c>
      <c r="C28" s="44">
        <v>1671.6</v>
      </c>
      <c r="D28" s="8">
        <f t="shared" si="4"/>
        <v>5</v>
      </c>
      <c r="E28" s="46">
        <f t="shared" si="5"/>
        <v>31.6</v>
      </c>
      <c r="F28" s="33">
        <v>1806.8</v>
      </c>
      <c r="G28" s="8">
        <f t="shared" si="6"/>
        <v>4</v>
      </c>
      <c r="H28" s="45">
        <f t="shared" si="7"/>
        <v>37.1</v>
      </c>
      <c r="I28" s="44">
        <v>1025.1</v>
      </c>
      <c r="J28" s="8">
        <v>1.5</v>
      </c>
      <c r="K28" s="46">
        <f t="shared" si="9"/>
        <v>26.1</v>
      </c>
      <c r="L28" s="33">
        <v>1697.7</v>
      </c>
      <c r="M28" s="8">
        <f t="shared" si="10"/>
        <v>2.2</v>
      </c>
      <c r="N28" s="45">
        <f t="shared" si="11"/>
        <v>44.5</v>
      </c>
      <c r="O28" s="44">
        <v>5474.7</v>
      </c>
      <c r="P28" s="8">
        <f t="shared" si="12"/>
        <v>6.1</v>
      </c>
      <c r="Q28" s="46">
        <f t="shared" si="13"/>
        <v>39.2</v>
      </c>
      <c r="R28" s="60">
        <f t="shared" si="14"/>
        <v>327.5</v>
      </c>
      <c r="S28" s="25">
        <f t="shared" si="15"/>
        <v>322.5</v>
      </c>
    </row>
    <row r="29" spans="1:19" s="2" customFormat="1" ht="15.75">
      <c r="A29" s="31"/>
      <c r="B29" s="57" t="s">
        <v>28</v>
      </c>
      <c r="C29" s="44">
        <v>0</v>
      </c>
      <c r="D29" s="8">
        <f t="shared" si="4"/>
        <v>0</v>
      </c>
      <c r="E29" s="46">
        <f t="shared" si="5"/>
        <v>0</v>
      </c>
      <c r="F29" s="33">
        <v>0</v>
      </c>
      <c r="G29" s="8">
        <f t="shared" si="6"/>
        <v>0</v>
      </c>
      <c r="H29" s="45">
        <f t="shared" si="7"/>
        <v>0</v>
      </c>
      <c r="I29" s="44">
        <v>0</v>
      </c>
      <c r="J29" s="8">
        <f t="shared" si="8"/>
        <v>0</v>
      </c>
      <c r="K29" s="46">
        <f t="shared" si="9"/>
        <v>0</v>
      </c>
      <c r="L29" s="33">
        <v>0</v>
      </c>
      <c r="M29" s="8">
        <f t="shared" si="10"/>
        <v>0</v>
      </c>
      <c r="N29" s="45">
        <f t="shared" si="11"/>
        <v>0</v>
      </c>
      <c r="O29" s="44">
        <v>0</v>
      </c>
      <c r="P29" s="8">
        <f t="shared" si="12"/>
        <v>0</v>
      </c>
      <c r="Q29" s="46">
        <f t="shared" si="13"/>
        <v>0</v>
      </c>
      <c r="R29" s="60" t="s">
        <v>38</v>
      </c>
      <c r="S29" s="25" t="s">
        <v>38</v>
      </c>
    </row>
    <row r="30" spans="1:19" ht="15.75">
      <c r="A30" s="6"/>
      <c r="B30" s="59" t="s">
        <v>29</v>
      </c>
      <c r="C30" s="49">
        <v>0</v>
      </c>
      <c r="D30" s="9">
        <f t="shared" si="4"/>
        <v>0</v>
      </c>
      <c r="E30" s="51">
        <f t="shared" si="5"/>
        <v>0</v>
      </c>
      <c r="F30" s="52">
        <v>0</v>
      </c>
      <c r="G30" s="9">
        <f t="shared" si="6"/>
        <v>0</v>
      </c>
      <c r="H30" s="50">
        <f t="shared" si="7"/>
        <v>0</v>
      </c>
      <c r="I30" s="49">
        <v>0</v>
      </c>
      <c r="J30" s="9">
        <f t="shared" si="8"/>
        <v>0</v>
      </c>
      <c r="K30" s="51">
        <f t="shared" si="9"/>
        <v>0</v>
      </c>
      <c r="L30" s="52">
        <v>7.4</v>
      </c>
      <c r="M30" s="9">
        <f t="shared" si="10"/>
        <v>0</v>
      </c>
      <c r="N30" s="50">
        <f t="shared" si="11"/>
        <v>0.2</v>
      </c>
      <c r="O30" s="49">
        <f>5.7+0.6+0.4</f>
        <v>6.7</v>
      </c>
      <c r="P30" s="9">
        <f t="shared" si="12"/>
        <v>0</v>
      </c>
      <c r="Q30" s="51">
        <f t="shared" si="13"/>
        <v>0</v>
      </c>
      <c r="R30" s="61" t="s">
        <v>38</v>
      </c>
      <c r="S30" s="27" t="s">
        <v>38</v>
      </c>
    </row>
    <row r="31" spans="3:19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6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</row>
    <row r="36" spans="3:16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</row>
    <row r="37" spans="3:16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</row>
    <row r="38" spans="3:16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</row>
    <row r="39" spans="3:16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</row>
    <row r="40" spans="3:16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</row>
    <row r="42" spans="3:16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</row>
    <row r="43" spans="3:16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</row>
    <row r="44" spans="3:16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</row>
    <row r="45" spans="3:16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</row>
    <row r="46" spans="3:16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</row>
    <row r="47" spans="3:16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</row>
    <row r="48" spans="3:16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</row>
    <row r="49" spans="3:16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</row>
    <row r="50" spans="3:16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</row>
    <row r="51" spans="3:16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</row>
    <row r="52" spans="3:16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</row>
    <row r="53" spans="3:16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</row>
    <row r="54" spans="3:16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</row>
    <row r="55" spans="3:16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</row>
    <row r="56" spans="3:16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</row>
    <row r="57" spans="3:16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</row>
    <row r="58" spans="3:16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</row>
    <row r="59" spans="3:16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</row>
  </sheetData>
  <mergeCells count="27">
    <mergeCell ref="A6:B9"/>
    <mergeCell ref="C7:E7"/>
    <mergeCell ref="C6:Q6"/>
    <mergeCell ref="G8:G9"/>
    <mergeCell ref="I8:I9"/>
    <mergeCell ref="J8:J9"/>
    <mergeCell ref="H8:H9"/>
    <mergeCell ref="O7:Q7"/>
    <mergeCell ref="O8:O9"/>
    <mergeCell ref="E8:E9"/>
    <mergeCell ref="F8:F9"/>
    <mergeCell ref="R8:S8"/>
    <mergeCell ref="P8:P9"/>
    <mergeCell ref="N8:N9"/>
    <mergeCell ref="K8:K9"/>
    <mergeCell ref="L8:L9"/>
    <mergeCell ref="Q8:Q9"/>
    <mergeCell ref="C8:C9"/>
    <mergeCell ref="M8:M9"/>
    <mergeCell ref="A2:S2"/>
    <mergeCell ref="A3:S3"/>
    <mergeCell ref="A4:S4"/>
    <mergeCell ref="R6:S7"/>
    <mergeCell ref="L7:N7"/>
    <mergeCell ref="F7:H7"/>
    <mergeCell ref="I7:K7"/>
    <mergeCell ref="D8:D9"/>
  </mergeCells>
  <printOptions/>
  <pageMargins left="0.28" right="0.25" top="1.39" bottom="0.39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90" zoomScaleNormal="75" zoomScaleSheetLayoutView="90" workbookViewId="0" topLeftCell="A1">
      <selection activeCell="A3" sqref="A3:S3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8.59765625" style="0" customWidth="1"/>
    <col min="4" max="4" width="9.59765625" style="0" customWidth="1"/>
    <col min="5" max="5" width="10.09765625" style="0" customWidth="1"/>
    <col min="6" max="6" width="8.59765625" style="0" customWidth="1"/>
    <col min="7" max="7" width="9.59765625" style="0" customWidth="1"/>
    <col min="8" max="8" width="10.09765625" style="0" customWidth="1"/>
    <col min="9" max="9" width="9.09765625" style="0" customWidth="1"/>
    <col min="10" max="10" width="9.59765625" style="0" customWidth="1"/>
    <col min="11" max="11" width="10.09765625" style="0" customWidth="1"/>
    <col min="12" max="12" width="9.09765625" style="0" customWidth="1"/>
    <col min="13" max="13" width="8.59765625" style="0" customWidth="1"/>
    <col min="14" max="14" width="10.19921875" style="0" customWidth="1"/>
    <col min="15" max="15" width="9.09765625" style="0" customWidth="1"/>
    <col min="16" max="16" width="8.59765625" style="0" customWidth="1"/>
    <col min="17" max="16384" width="10.19921875" style="0" customWidth="1"/>
  </cols>
  <sheetData>
    <row r="1" ht="15.75">
      <c r="S1" s="29" t="s">
        <v>44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82"/>
      <c r="O6" s="30"/>
      <c r="P6" s="30"/>
      <c r="Q6" s="54"/>
      <c r="R6" s="92" t="s">
        <v>33</v>
      </c>
      <c r="S6" s="93"/>
    </row>
    <row r="7" spans="1:19" ht="15.75">
      <c r="A7" s="75"/>
      <c r="B7" s="76"/>
      <c r="C7" s="72">
        <v>1999</v>
      </c>
      <c r="D7" s="73"/>
      <c r="E7" s="74"/>
      <c r="F7" s="82">
        <v>2000</v>
      </c>
      <c r="G7" s="83"/>
      <c r="H7" s="84"/>
      <c r="I7" s="72">
        <v>2001</v>
      </c>
      <c r="J7" s="73"/>
      <c r="K7" s="74"/>
      <c r="L7" s="82">
        <v>2002</v>
      </c>
      <c r="M7" s="83"/>
      <c r="N7" s="84"/>
      <c r="O7" s="72">
        <v>2003</v>
      </c>
      <c r="P7" s="73"/>
      <c r="Q7" s="74"/>
      <c r="R7" s="94"/>
      <c r="S7" s="95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19" s="16" customFormat="1" ht="15.75">
      <c r="A10" s="13"/>
      <c r="B10" s="21" t="s">
        <v>9</v>
      </c>
      <c r="C10" s="40">
        <v>70162.1</v>
      </c>
      <c r="D10" s="14">
        <f>ROUND(C10/$C$10*100,1)</f>
        <v>100</v>
      </c>
      <c r="E10" s="41"/>
      <c r="F10" s="40">
        <v>86639.5</v>
      </c>
      <c r="G10" s="14">
        <f>ROUND(F10/$F$10*100,1)</f>
        <v>100</v>
      </c>
      <c r="H10" s="42"/>
      <c r="I10" s="43">
        <v>116530.1</v>
      </c>
      <c r="J10" s="14">
        <f>ROUND(I10/$I$10*100,1)</f>
        <v>100</v>
      </c>
      <c r="K10" s="41"/>
      <c r="L10" s="40">
        <v>134432.7</v>
      </c>
      <c r="M10" s="14">
        <f>ROUND(L10/$L$10*100,1)</f>
        <v>100</v>
      </c>
      <c r="N10" s="42"/>
      <c r="O10" s="40">
        <v>131388.1</v>
      </c>
      <c r="P10" s="14">
        <f>ROUND(O10/$O$10*100,1)</f>
        <v>100</v>
      </c>
      <c r="Q10" s="42"/>
      <c r="R10" s="43">
        <f>ROUND(O10/C10*100,1)</f>
        <v>187.3</v>
      </c>
      <c r="S10" s="14">
        <f>ROUND(O10/L10*100,1)</f>
        <v>97.7</v>
      </c>
    </row>
    <row r="11" spans="1:19" ht="15.75">
      <c r="A11" s="4"/>
      <c r="B11" s="10" t="s">
        <v>10</v>
      </c>
      <c r="C11" s="44"/>
      <c r="D11" s="8"/>
      <c r="E11" s="45"/>
      <c r="F11" s="44"/>
      <c r="G11" s="8"/>
      <c r="H11" s="46"/>
      <c r="I11" s="33"/>
      <c r="J11" s="8"/>
      <c r="K11" s="45"/>
      <c r="L11" s="44"/>
      <c r="M11" s="8"/>
      <c r="N11" s="46"/>
      <c r="O11" s="44"/>
      <c r="P11" s="8"/>
      <c r="Q11" s="46"/>
      <c r="R11" s="33"/>
      <c r="S11" s="8"/>
    </row>
    <row r="12" spans="1:19" ht="15.75">
      <c r="A12" s="5" t="s">
        <v>3</v>
      </c>
      <c r="B12" s="10" t="s">
        <v>11</v>
      </c>
      <c r="C12" s="44">
        <v>35905.4</v>
      </c>
      <c r="D12" s="8">
        <f aca="true" t="shared" si="0" ref="D12:D17">ROUND(C12/$C$10*100,1)</f>
        <v>51.2</v>
      </c>
      <c r="E12" s="45"/>
      <c r="F12" s="44">
        <v>50551.2</v>
      </c>
      <c r="G12" s="8">
        <f aca="true" t="shared" si="1" ref="G12:G17">ROUND(F12/$F$10*100,1)</f>
        <v>58.3</v>
      </c>
      <c r="H12" s="46"/>
      <c r="I12" s="33">
        <v>65793.7</v>
      </c>
      <c r="J12" s="8">
        <f aca="true" t="shared" si="2" ref="J12:J17">ROUND(I12/$I$10*100,1)</f>
        <v>56.5</v>
      </c>
      <c r="K12" s="45"/>
      <c r="L12" s="44">
        <v>74994.2</v>
      </c>
      <c r="M12" s="8">
        <f aca="true" t="shared" si="3" ref="M12:M17">ROUND(L12/$L$10*100,1)</f>
        <v>55.8</v>
      </c>
      <c r="N12" s="46"/>
      <c r="O12" s="44">
        <v>57607.7</v>
      </c>
      <c r="P12" s="8">
        <f aca="true" t="shared" si="4" ref="P12:P30">ROUND(O12/$O$10*100,1)</f>
        <v>43.8</v>
      </c>
      <c r="Q12" s="46"/>
      <c r="R12" s="33">
        <f aca="true" t="shared" si="5" ref="R12:R17">ROUND(O12/C12*100,1)</f>
        <v>160.4</v>
      </c>
      <c r="S12" s="8">
        <f aca="true" t="shared" si="6" ref="S12:S17">ROUND(O12/L12*100,1)</f>
        <v>76.8</v>
      </c>
    </row>
    <row r="13" spans="1:19" ht="15.75">
      <c r="A13" s="5" t="s">
        <v>4</v>
      </c>
      <c r="B13" s="10" t="s">
        <v>13</v>
      </c>
      <c r="C13" s="44">
        <v>9616.4</v>
      </c>
      <c r="D13" s="8">
        <f t="shared" si="0"/>
        <v>13.7</v>
      </c>
      <c r="E13" s="45"/>
      <c r="F13" s="44">
        <v>17993.1</v>
      </c>
      <c r="G13" s="8">
        <f t="shared" si="1"/>
        <v>20.8</v>
      </c>
      <c r="H13" s="46"/>
      <c r="I13" s="33">
        <v>27680.6</v>
      </c>
      <c r="J13" s="8">
        <v>23.7</v>
      </c>
      <c r="K13" s="45"/>
      <c r="L13" s="44">
        <v>34188.6</v>
      </c>
      <c r="M13" s="8">
        <f t="shared" si="3"/>
        <v>25.4</v>
      </c>
      <c r="N13" s="46"/>
      <c r="O13" s="44">
        <v>32850.1</v>
      </c>
      <c r="P13" s="8">
        <f t="shared" si="4"/>
        <v>25</v>
      </c>
      <c r="Q13" s="46"/>
      <c r="R13" s="33">
        <f t="shared" si="5"/>
        <v>341.6</v>
      </c>
      <c r="S13" s="8">
        <f t="shared" si="6"/>
        <v>96.1</v>
      </c>
    </row>
    <row r="14" spans="1:19" ht="15.75">
      <c r="A14" s="5" t="s">
        <v>5</v>
      </c>
      <c r="B14" s="10" t="s">
        <v>12</v>
      </c>
      <c r="C14" s="44">
        <v>546.9</v>
      </c>
      <c r="D14" s="8">
        <f t="shared" si="0"/>
        <v>0.8</v>
      </c>
      <c r="E14" s="45"/>
      <c r="F14" s="44">
        <v>3049.1</v>
      </c>
      <c r="G14" s="8">
        <f t="shared" si="1"/>
        <v>3.5</v>
      </c>
      <c r="H14" s="46"/>
      <c r="I14" s="33">
        <v>5843.2</v>
      </c>
      <c r="J14" s="8">
        <f t="shared" si="2"/>
        <v>5</v>
      </c>
      <c r="K14" s="45"/>
      <c r="L14" s="44">
        <v>10107.1</v>
      </c>
      <c r="M14" s="8">
        <f t="shared" si="3"/>
        <v>7.5</v>
      </c>
      <c r="N14" s="46"/>
      <c r="O14" s="44">
        <v>15569.1</v>
      </c>
      <c r="P14" s="8">
        <v>11.9</v>
      </c>
      <c r="Q14" s="46"/>
      <c r="R14" s="33">
        <f t="shared" si="5"/>
        <v>2846.8</v>
      </c>
      <c r="S14" s="8">
        <f t="shared" si="6"/>
        <v>154</v>
      </c>
    </row>
    <row r="15" spans="1:19" ht="15.75">
      <c r="A15" s="5" t="s">
        <v>6</v>
      </c>
      <c r="B15" s="10" t="s">
        <v>14</v>
      </c>
      <c r="C15" s="44">
        <v>6302.1</v>
      </c>
      <c r="D15" s="8">
        <f t="shared" si="0"/>
        <v>9</v>
      </c>
      <c r="E15" s="45"/>
      <c r="F15" s="44">
        <v>4727.2</v>
      </c>
      <c r="G15" s="8">
        <f t="shared" si="1"/>
        <v>5.5</v>
      </c>
      <c r="H15" s="46"/>
      <c r="I15" s="33">
        <v>8717</v>
      </c>
      <c r="J15" s="8">
        <f t="shared" si="2"/>
        <v>7.5</v>
      </c>
      <c r="K15" s="45"/>
      <c r="L15" s="44">
        <v>6714.3</v>
      </c>
      <c r="M15" s="8">
        <f t="shared" si="3"/>
        <v>5</v>
      </c>
      <c r="N15" s="46"/>
      <c r="O15" s="44">
        <v>5312.8</v>
      </c>
      <c r="P15" s="8">
        <f t="shared" si="4"/>
        <v>4</v>
      </c>
      <c r="Q15" s="46"/>
      <c r="R15" s="33">
        <f t="shared" si="5"/>
        <v>84.3</v>
      </c>
      <c r="S15" s="8">
        <f t="shared" si="6"/>
        <v>79.1</v>
      </c>
    </row>
    <row r="16" spans="1:19" ht="15.75">
      <c r="A16" s="5" t="s">
        <v>7</v>
      </c>
      <c r="B16" s="10" t="s">
        <v>15</v>
      </c>
      <c r="C16" s="44">
        <v>785.2</v>
      </c>
      <c r="D16" s="8">
        <f t="shared" si="0"/>
        <v>1.1</v>
      </c>
      <c r="E16" s="45"/>
      <c r="F16" s="44">
        <v>1026.7</v>
      </c>
      <c r="G16" s="8">
        <f t="shared" si="1"/>
        <v>1.2</v>
      </c>
      <c r="H16" s="46"/>
      <c r="I16" s="33">
        <v>1140</v>
      </c>
      <c r="J16" s="8">
        <f t="shared" si="2"/>
        <v>1</v>
      </c>
      <c r="K16" s="45"/>
      <c r="L16" s="44">
        <v>1192</v>
      </c>
      <c r="M16" s="8">
        <f t="shared" si="3"/>
        <v>0.9</v>
      </c>
      <c r="N16" s="46"/>
      <c r="O16" s="44">
        <v>1271.9</v>
      </c>
      <c r="P16" s="8">
        <f t="shared" si="4"/>
        <v>1</v>
      </c>
      <c r="Q16" s="46"/>
      <c r="R16" s="33">
        <f t="shared" si="5"/>
        <v>162</v>
      </c>
      <c r="S16" s="8">
        <f t="shared" si="6"/>
        <v>106.7</v>
      </c>
    </row>
    <row r="17" spans="1:19" s="16" customFormat="1" ht="15.75">
      <c r="A17" s="17" t="s">
        <v>8</v>
      </c>
      <c r="B17" s="20" t="s">
        <v>37</v>
      </c>
      <c r="C17" s="35">
        <v>17006.1</v>
      </c>
      <c r="D17" s="18">
        <f t="shared" si="0"/>
        <v>24.2</v>
      </c>
      <c r="E17" s="47">
        <f>ROUND(C17/$C$17*100,1)</f>
        <v>100</v>
      </c>
      <c r="F17" s="35">
        <v>9292.2</v>
      </c>
      <c r="G17" s="18">
        <f t="shared" si="1"/>
        <v>10.7</v>
      </c>
      <c r="H17" s="48">
        <f>ROUND(F17/$F$17*100,1)</f>
        <v>100</v>
      </c>
      <c r="I17" s="37">
        <v>7355.6</v>
      </c>
      <c r="J17" s="18">
        <f t="shared" si="2"/>
        <v>6.3</v>
      </c>
      <c r="K17" s="47">
        <f>ROUND(I17/$I$17*100,1)</f>
        <v>100</v>
      </c>
      <c r="L17" s="35">
        <v>7236.5</v>
      </c>
      <c r="M17" s="18">
        <f t="shared" si="3"/>
        <v>5.4</v>
      </c>
      <c r="N17" s="48">
        <f>ROUND(L17/$L$17*100,1)</f>
        <v>100</v>
      </c>
      <c r="O17" s="35">
        <v>18776.5</v>
      </c>
      <c r="P17" s="18">
        <f t="shared" si="4"/>
        <v>14.3</v>
      </c>
      <c r="Q17" s="48">
        <f>ROUND(O17/$O$17*100,1)</f>
        <v>100</v>
      </c>
      <c r="R17" s="37">
        <f t="shared" si="5"/>
        <v>110.4</v>
      </c>
      <c r="S17" s="18">
        <f t="shared" si="6"/>
        <v>259.5</v>
      </c>
    </row>
    <row r="18" spans="1:19" ht="15.75">
      <c r="A18" s="4"/>
      <c r="B18" s="10" t="s">
        <v>10</v>
      </c>
      <c r="C18" s="44"/>
      <c r="D18" s="8"/>
      <c r="E18" s="45"/>
      <c r="F18" s="44"/>
      <c r="G18" s="8"/>
      <c r="H18" s="46"/>
      <c r="I18" s="33"/>
      <c r="J18" s="8"/>
      <c r="K18" s="45"/>
      <c r="L18" s="44"/>
      <c r="M18" s="8"/>
      <c r="N18" s="46"/>
      <c r="O18" s="44"/>
      <c r="P18" s="8"/>
      <c r="Q18" s="46"/>
      <c r="R18" s="33"/>
      <c r="S18" s="8"/>
    </row>
    <row r="19" spans="1:19" s="2" customFormat="1" ht="15.75">
      <c r="A19" s="31"/>
      <c r="B19" s="32" t="s">
        <v>22</v>
      </c>
      <c r="C19" s="44">
        <v>1058.7</v>
      </c>
      <c r="D19" s="8">
        <f aca="true" t="shared" si="7" ref="D19:D30">ROUND(C19/$C$10*100,1)</f>
        <v>1.5</v>
      </c>
      <c r="E19" s="45">
        <f>ROUND(C19/$C$17*100,1)</f>
        <v>6.2</v>
      </c>
      <c r="F19" s="44">
        <v>598.4</v>
      </c>
      <c r="G19" s="8">
        <f aca="true" t="shared" si="8" ref="G19:G29">ROUND(F19/$F$10*100,1)</f>
        <v>0.7</v>
      </c>
      <c r="H19" s="46">
        <f aca="true" t="shared" si="9" ref="H19:H28">ROUND(F19/$F$17*100,1)</f>
        <v>6.4</v>
      </c>
      <c r="I19" s="33">
        <v>593.6</v>
      </c>
      <c r="J19" s="8">
        <f>ROUND(I19/$I$10*100,1)</f>
        <v>0.5</v>
      </c>
      <c r="K19" s="45">
        <f>ROUND(I19/$I$17*100,1)</f>
        <v>8.1</v>
      </c>
      <c r="L19" s="44">
        <v>441.2</v>
      </c>
      <c r="M19" s="8">
        <f aca="true" t="shared" si="10" ref="M19:M30">ROUND(L19/$L$10*100,1)</f>
        <v>0.3</v>
      </c>
      <c r="N19" s="46">
        <f aca="true" t="shared" si="11" ref="N19:N30">ROUND(L19/$L$17*100,1)</f>
        <v>6.1</v>
      </c>
      <c r="O19" s="44">
        <v>790.5</v>
      </c>
      <c r="P19" s="8">
        <f t="shared" si="4"/>
        <v>0.6</v>
      </c>
      <c r="Q19" s="46">
        <f aca="true" t="shared" si="12" ref="Q19:Q29">ROUND(O19/$O$17*100,1)</f>
        <v>4.2</v>
      </c>
      <c r="R19" s="33">
        <f aca="true" t="shared" si="13" ref="R19:R28">ROUND(O19/C19*100,1)</f>
        <v>74.7</v>
      </c>
      <c r="S19" s="8">
        <f aca="true" t="shared" si="14" ref="S19:S28">ROUND(O19/L19*100,1)</f>
        <v>179.2</v>
      </c>
    </row>
    <row r="20" spans="1:19" s="2" customFormat="1" ht="15.75">
      <c r="A20" s="31"/>
      <c r="B20" s="32" t="s">
        <v>23</v>
      </c>
      <c r="C20" s="44">
        <v>3637.4</v>
      </c>
      <c r="D20" s="8">
        <f t="shared" si="7"/>
        <v>5.2</v>
      </c>
      <c r="E20" s="45">
        <f aca="true" t="shared" si="15" ref="E20:E29">ROUND(C20/$C$17*100,1)</f>
        <v>21.4</v>
      </c>
      <c r="F20" s="44">
        <v>1435</v>
      </c>
      <c r="G20" s="8">
        <f t="shared" si="8"/>
        <v>1.7</v>
      </c>
      <c r="H20" s="46">
        <f t="shared" si="9"/>
        <v>15.4</v>
      </c>
      <c r="I20" s="33">
        <v>1539.9</v>
      </c>
      <c r="J20" s="8">
        <f>ROUND(I20/$I$10*100,1)</f>
        <v>1.3</v>
      </c>
      <c r="K20" s="45">
        <f aca="true" t="shared" si="16" ref="K20:K29">ROUND(I20/$I$17*100,1)</f>
        <v>20.9</v>
      </c>
      <c r="L20" s="44">
        <v>1108.1</v>
      </c>
      <c r="M20" s="8">
        <f t="shared" si="10"/>
        <v>0.8</v>
      </c>
      <c r="N20" s="46">
        <v>15.4</v>
      </c>
      <c r="O20" s="44">
        <v>2498.3</v>
      </c>
      <c r="P20" s="8">
        <f t="shared" si="4"/>
        <v>1.9</v>
      </c>
      <c r="Q20" s="46">
        <f t="shared" si="12"/>
        <v>13.3</v>
      </c>
      <c r="R20" s="33">
        <f t="shared" si="13"/>
        <v>68.7</v>
      </c>
      <c r="S20" s="8">
        <f t="shared" si="14"/>
        <v>225.5</v>
      </c>
    </row>
    <row r="21" spans="1:19" s="2" customFormat="1" ht="15.75">
      <c r="A21" s="31"/>
      <c r="B21" s="32" t="s">
        <v>24</v>
      </c>
      <c r="C21" s="44">
        <v>3841.5</v>
      </c>
      <c r="D21" s="8">
        <f t="shared" si="7"/>
        <v>5.5</v>
      </c>
      <c r="E21" s="45">
        <f t="shared" si="15"/>
        <v>22.6</v>
      </c>
      <c r="F21" s="44">
        <v>1649.5</v>
      </c>
      <c r="G21" s="8">
        <f t="shared" si="8"/>
        <v>1.9</v>
      </c>
      <c r="H21" s="46">
        <f t="shared" si="9"/>
        <v>17.8</v>
      </c>
      <c r="I21" s="33">
        <v>1384.2</v>
      </c>
      <c r="J21" s="8">
        <f>ROUND(I21/$I$10*100,1)</f>
        <v>1.2</v>
      </c>
      <c r="K21" s="45">
        <f t="shared" si="16"/>
        <v>18.8</v>
      </c>
      <c r="L21" s="44">
        <v>1238.6</v>
      </c>
      <c r="M21" s="8">
        <f t="shared" si="10"/>
        <v>0.9</v>
      </c>
      <c r="N21" s="46">
        <f t="shared" si="11"/>
        <v>17.1</v>
      </c>
      <c r="O21" s="44">
        <v>4628.8</v>
      </c>
      <c r="P21" s="8">
        <v>3.6</v>
      </c>
      <c r="Q21" s="46">
        <f t="shared" si="12"/>
        <v>24.7</v>
      </c>
      <c r="R21" s="33">
        <f t="shared" si="13"/>
        <v>120.5</v>
      </c>
      <c r="S21" s="8">
        <f t="shared" si="14"/>
        <v>373.7</v>
      </c>
    </row>
    <row r="22" spans="1:19" s="2" customFormat="1" ht="15.75">
      <c r="A22" s="31"/>
      <c r="B22" s="34" t="s">
        <v>52</v>
      </c>
      <c r="C22" s="44">
        <v>1955</v>
      </c>
      <c r="D22" s="8">
        <f t="shared" si="7"/>
        <v>2.8</v>
      </c>
      <c r="E22" s="45">
        <f t="shared" si="15"/>
        <v>11.5</v>
      </c>
      <c r="F22" s="44">
        <v>2031.1</v>
      </c>
      <c r="G22" s="8">
        <f t="shared" si="8"/>
        <v>2.3</v>
      </c>
      <c r="H22" s="46">
        <f t="shared" si="9"/>
        <v>21.9</v>
      </c>
      <c r="I22" s="33">
        <v>1113.3</v>
      </c>
      <c r="J22" s="8">
        <f aca="true" t="shared" si="17" ref="J22:J27">ROUND(I22/$I$10*100,1)</f>
        <v>1</v>
      </c>
      <c r="K22" s="45">
        <f t="shared" si="16"/>
        <v>15.1</v>
      </c>
      <c r="L22" s="44">
        <v>882.6</v>
      </c>
      <c r="M22" s="8">
        <f t="shared" si="10"/>
        <v>0.7</v>
      </c>
      <c r="N22" s="46">
        <f t="shared" si="11"/>
        <v>12.2</v>
      </c>
      <c r="O22" s="44">
        <v>1617</v>
      </c>
      <c r="P22" s="8">
        <f t="shared" si="4"/>
        <v>1.2</v>
      </c>
      <c r="Q22" s="46">
        <f t="shared" si="12"/>
        <v>8.6</v>
      </c>
      <c r="R22" s="33">
        <f t="shared" si="13"/>
        <v>82.7</v>
      </c>
      <c r="S22" s="8">
        <f t="shared" si="14"/>
        <v>183.2</v>
      </c>
    </row>
    <row r="23" spans="1:19" s="2" customFormat="1" ht="15.75">
      <c r="A23" s="31"/>
      <c r="B23" s="34" t="s">
        <v>53</v>
      </c>
      <c r="C23" s="44">
        <v>818</v>
      </c>
      <c r="D23" s="8">
        <f t="shared" si="7"/>
        <v>1.2</v>
      </c>
      <c r="E23" s="45">
        <f t="shared" si="15"/>
        <v>4.8</v>
      </c>
      <c r="F23" s="44">
        <v>290.3</v>
      </c>
      <c r="G23" s="8">
        <f t="shared" si="8"/>
        <v>0.3</v>
      </c>
      <c r="H23" s="46">
        <f t="shared" si="9"/>
        <v>3.1</v>
      </c>
      <c r="I23" s="33">
        <v>137</v>
      </c>
      <c r="J23" s="8">
        <f t="shared" si="17"/>
        <v>0.1</v>
      </c>
      <c r="K23" s="45">
        <f t="shared" si="16"/>
        <v>1.9</v>
      </c>
      <c r="L23" s="44">
        <v>393.7</v>
      </c>
      <c r="M23" s="8">
        <f t="shared" si="10"/>
        <v>0.3</v>
      </c>
      <c r="N23" s="46">
        <f t="shared" si="11"/>
        <v>5.4</v>
      </c>
      <c r="O23" s="44">
        <v>2542</v>
      </c>
      <c r="P23" s="8">
        <f t="shared" si="4"/>
        <v>1.9</v>
      </c>
      <c r="Q23" s="46">
        <f t="shared" si="12"/>
        <v>13.5</v>
      </c>
      <c r="R23" s="33">
        <f t="shared" si="13"/>
        <v>310.8</v>
      </c>
      <c r="S23" s="8">
        <f t="shared" si="14"/>
        <v>645.7</v>
      </c>
    </row>
    <row r="24" spans="1:19" s="2" customFormat="1" ht="15.75">
      <c r="A24" s="31"/>
      <c r="B24" s="32" t="s">
        <v>25</v>
      </c>
      <c r="C24" s="44">
        <v>15.9</v>
      </c>
      <c r="D24" s="8">
        <f t="shared" si="7"/>
        <v>0</v>
      </c>
      <c r="E24" s="45">
        <f t="shared" si="15"/>
        <v>0.1</v>
      </c>
      <c r="F24" s="44">
        <v>21.6</v>
      </c>
      <c r="G24" s="8">
        <f t="shared" si="8"/>
        <v>0</v>
      </c>
      <c r="H24" s="46">
        <f t="shared" si="9"/>
        <v>0.2</v>
      </c>
      <c r="I24" s="33">
        <v>14.3</v>
      </c>
      <c r="J24" s="8">
        <f t="shared" si="17"/>
        <v>0</v>
      </c>
      <c r="K24" s="45">
        <f t="shared" si="16"/>
        <v>0.2</v>
      </c>
      <c r="L24" s="44">
        <v>23</v>
      </c>
      <c r="M24" s="8">
        <f t="shared" si="10"/>
        <v>0</v>
      </c>
      <c r="N24" s="46">
        <f t="shared" si="11"/>
        <v>0.3</v>
      </c>
      <c r="O24" s="44">
        <v>33.5</v>
      </c>
      <c r="P24" s="8">
        <f t="shared" si="4"/>
        <v>0</v>
      </c>
      <c r="Q24" s="46">
        <f t="shared" si="12"/>
        <v>0.2</v>
      </c>
      <c r="R24" s="33">
        <f t="shared" si="13"/>
        <v>210.7</v>
      </c>
      <c r="S24" s="8">
        <f t="shared" si="14"/>
        <v>145.7</v>
      </c>
    </row>
    <row r="25" spans="1:19" s="2" customFormat="1" ht="15.75">
      <c r="A25" s="31"/>
      <c r="B25" s="32" t="s">
        <v>26</v>
      </c>
      <c r="C25" s="44">
        <v>0</v>
      </c>
      <c r="D25" s="8">
        <f t="shared" si="7"/>
        <v>0</v>
      </c>
      <c r="E25" s="45">
        <f t="shared" si="15"/>
        <v>0</v>
      </c>
      <c r="F25" s="44">
        <v>0</v>
      </c>
      <c r="G25" s="8">
        <f t="shared" si="8"/>
        <v>0</v>
      </c>
      <c r="H25" s="46">
        <f t="shared" si="9"/>
        <v>0</v>
      </c>
      <c r="I25" s="33">
        <v>0</v>
      </c>
      <c r="J25" s="8">
        <f t="shared" si="17"/>
        <v>0</v>
      </c>
      <c r="K25" s="45">
        <f t="shared" si="16"/>
        <v>0</v>
      </c>
      <c r="L25" s="44">
        <v>1</v>
      </c>
      <c r="M25" s="8">
        <f t="shared" si="10"/>
        <v>0</v>
      </c>
      <c r="N25" s="46">
        <f t="shared" si="11"/>
        <v>0</v>
      </c>
      <c r="O25" s="44">
        <v>0</v>
      </c>
      <c r="P25" s="8">
        <f t="shared" si="4"/>
        <v>0</v>
      </c>
      <c r="Q25" s="46">
        <f t="shared" si="12"/>
        <v>0</v>
      </c>
      <c r="R25" s="60" t="s">
        <v>38</v>
      </c>
      <c r="S25" s="25" t="s">
        <v>38</v>
      </c>
    </row>
    <row r="26" spans="1:19" s="2" customFormat="1" ht="15.75">
      <c r="A26" s="31"/>
      <c r="B26" s="32" t="s">
        <v>27</v>
      </c>
      <c r="C26" s="44">
        <v>949.2</v>
      </c>
      <c r="D26" s="8">
        <f t="shared" si="7"/>
        <v>1.4</v>
      </c>
      <c r="E26" s="45">
        <f t="shared" si="15"/>
        <v>5.6</v>
      </c>
      <c r="F26" s="44">
        <v>46.6</v>
      </c>
      <c r="G26" s="8">
        <f t="shared" si="8"/>
        <v>0.1</v>
      </c>
      <c r="H26" s="46">
        <f t="shared" si="9"/>
        <v>0.5</v>
      </c>
      <c r="I26" s="33">
        <v>64.1</v>
      </c>
      <c r="J26" s="8">
        <f t="shared" si="17"/>
        <v>0.1</v>
      </c>
      <c r="K26" s="45">
        <f t="shared" si="16"/>
        <v>0.9</v>
      </c>
      <c r="L26" s="44">
        <v>117.2</v>
      </c>
      <c r="M26" s="8">
        <f t="shared" si="10"/>
        <v>0.1</v>
      </c>
      <c r="N26" s="46">
        <f t="shared" si="11"/>
        <v>1.6</v>
      </c>
      <c r="O26" s="44">
        <v>426.8</v>
      </c>
      <c r="P26" s="8">
        <f t="shared" si="4"/>
        <v>0.3</v>
      </c>
      <c r="Q26" s="46">
        <f t="shared" si="12"/>
        <v>2.3</v>
      </c>
      <c r="R26" s="60">
        <f t="shared" si="13"/>
        <v>45</v>
      </c>
      <c r="S26" s="25">
        <f t="shared" si="14"/>
        <v>364.2</v>
      </c>
    </row>
    <row r="27" spans="1:19" s="2" customFormat="1" ht="15.75">
      <c r="A27" s="31"/>
      <c r="B27" s="32" t="s">
        <v>54</v>
      </c>
      <c r="C27" s="44">
        <v>2189.1</v>
      </c>
      <c r="D27" s="8">
        <f t="shared" si="7"/>
        <v>3.1</v>
      </c>
      <c r="E27" s="45">
        <f t="shared" si="15"/>
        <v>12.9</v>
      </c>
      <c r="F27" s="44">
        <v>976.4</v>
      </c>
      <c r="G27" s="8">
        <f t="shared" si="8"/>
        <v>1.1</v>
      </c>
      <c r="H27" s="46">
        <f t="shared" si="9"/>
        <v>10.5</v>
      </c>
      <c r="I27" s="33">
        <v>770</v>
      </c>
      <c r="J27" s="8">
        <f t="shared" si="17"/>
        <v>0.7</v>
      </c>
      <c r="K27" s="45">
        <f t="shared" si="16"/>
        <v>10.5</v>
      </c>
      <c r="L27" s="44">
        <v>653.7</v>
      </c>
      <c r="M27" s="8">
        <f t="shared" si="10"/>
        <v>0.5</v>
      </c>
      <c r="N27" s="46">
        <f t="shared" si="11"/>
        <v>9</v>
      </c>
      <c r="O27" s="44">
        <v>1052.3</v>
      </c>
      <c r="P27" s="8">
        <v>0.9</v>
      </c>
      <c r="Q27" s="46">
        <f t="shared" si="12"/>
        <v>5.6</v>
      </c>
      <c r="R27" s="60">
        <f t="shared" si="13"/>
        <v>48.1</v>
      </c>
      <c r="S27" s="25">
        <f t="shared" si="14"/>
        <v>161</v>
      </c>
    </row>
    <row r="28" spans="1:19" s="2" customFormat="1" ht="15.75">
      <c r="A28" s="31"/>
      <c r="B28" s="32" t="s">
        <v>55</v>
      </c>
      <c r="C28" s="44">
        <v>2472.5</v>
      </c>
      <c r="D28" s="8">
        <v>3.4</v>
      </c>
      <c r="E28" s="45">
        <f t="shared" si="15"/>
        <v>14.5</v>
      </c>
      <c r="F28" s="44">
        <v>2235.7</v>
      </c>
      <c r="G28" s="8">
        <f t="shared" si="8"/>
        <v>2.6</v>
      </c>
      <c r="H28" s="46">
        <f t="shared" si="9"/>
        <v>24.1</v>
      </c>
      <c r="I28" s="33">
        <v>1707</v>
      </c>
      <c r="J28" s="8">
        <v>1.4</v>
      </c>
      <c r="K28" s="45">
        <f t="shared" si="16"/>
        <v>23.2</v>
      </c>
      <c r="L28" s="44">
        <f>27+2319.6</f>
        <v>2346.6</v>
      </c>
      <c r="M28" s="8">
        <v>1.8</v>
      </c>
      <c r="N28" s="46">
        <v>32.5</v>
      </c>
      <c r="O28" s="44">
        <v>5130.7</v>
      </c>
      <c r="P28" s="8">
        <f t="shared" si="4"/>
        <v>3.9</v>
      </c>
      <c r="Q28" s="46">
        <f t="shared" si="12"/>
        <v>27.3</v>
      </c>
      <c r="R28" s="60">
        <f t="shared" si="13"/>
        <v>207.5</v>
      </c>
      <c r="S28" s="25">
        <f t="shared" si="14"/>
        <v>218.6</v>
      </c>
    </row>
    <row r="29" spans="1:19" s="2" customFormat="1" ht="15.75">
      <c r="A29" s="31"/>
      <c r="B29" s="32" t="s">
        <v>28</v>
      </c>
      <c r="C29" s="44">
        <v>68.8</v>
      </c>
      <c r="D29" s="8">
        <f t="shared" si="7"/>
        <v>0.1</v>
      </c>
      <c r="E29" s="45">
        <f t="shared" si="15"/>
        <v>0.4</v>
      </c>
      <c r="F29" s="44">
        <v>7.6</v>
      </c>
      <c r="G29" s="8">
        <f t="shared" si="8"/>
        <v>0</v>
      </c>
      <c r="H29" s="46">
        <f>ROUND(F29/$F$17*100,1)</f>
        <v>0.1</v>
      </c>
      <c r="I29" s="33">
        <v>15.4</v>
      </c>
      <c r="J29" s="8">
        <f>ROUND(I29/$I$10*100,1)</f>
        <v>0</v>
      </c>
      <c r="K29" s="45">
        <f t="shared" si="16"/>
        <v>0.2</v>
      </c>
      <c r="L29" s="44">
        <v>0</v>
      </c>
      <c r="M29" s="8">
        <f t="shared" si="10"/>
        <v>0</v>
      </c>
      <c r="N29" s="46">
        <f t="shared" si="11"/>
        <v>0</v>
      </c>
      <c r="O29" s="44">
        <v>0</v>
      </c>
      <c r="P29" s="8">
        <f t="shared" si="4"/>
        <v>0</v>
      </c>
      <c r="Q29" s="46">
        <f t="shared" si="12"/>
        <v>0</v>
      </c>
      <c r="R29" s="60" t="s">
        <v>38</v>
      </c>
      <c r="S29" s="25" t="s">
        <v>38</v>
      </c>
    </row>
    <row r="30" spans="1:19" s="2" customFormat="1" ht="15.75">
      <c r="A30" s="38"/>
      <c r="B30" s="39" t="s">
        <v>29</v>
      </c>
      <c r="C30" s="49">
        <v>0</v>
      </c>
      <c r="D30" s="9">
        <f t="shared" si="7"/>
        <v>0</v>
      </c>
      <c r="E30" s="50">
        <f>ROUND(C30/$C$17*100,1)</f>
        <v>0</v>
      </c>
      <c r="F30" s="49">
        <v>0</v>
      </c>
      <c r="G30" s="9">
        <f>ROUND(F30/$F$10*100,1)</f>
        <v>0</v>
      </c>
      <c r="H30" s="51">
        <f>ROUND(F30/$F$17*100,1)</f>
        <v>0</v>
      </c>
      <c r="I30" s="52">
        <v>16.8</v>
      </c>
      <c r="J30" s="9">
        <f>ROUND(I30/$I$10*100,1)</f>
        <v>0</v>
      </c>
      <c r="K30" s="50">
        <f>ROUND(I30/$I$17*100,1)</f>
        <v>0.2</v>
      </c>
      <c r="L30" s="49">
        <v>30.8</v>
      </c>
      <c r="M30" s="9">
        <f t="shared" si="10"/>
        <v>0</v>
      </c>
      <c r="N30" s="51">
        <f t="shared" si="11"/>
        <v>0.4</v>
      </c>
      <c r="O30" s="49">
        <v>56.6</v>
      </c>
      <c r="P30" s="9">
        <f t="shared" si="4"/>
        <v>0</v>
      </c>
      <c r="Q30" s="51">
        <f>ROUND(O30/$O$17*100,1)</f>
        <v>0.3</v>
      </c>
      <c r="R30" s="65" t="s">
        <v>38</v>
      </c>
      <c r="S30" s="27">
        <f>ROUND(O30/L30*100,1)</f>
        <v>183.8</v>
      </c>
    </row>
    <row r="31" spans="3:19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6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</row>
    <row r="36" spans="3:16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</row>
    <row r="37" spans="3:16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</row>
    <row r="38" spans="3:16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</row>
    <row r="39" spans="3:16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</row>
    <row r="40" spans="3:16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</row>
    <row r="42" spans="3:16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</row>
    <row r="43" spans="3:16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</row>
    <row r="44" spans="3:16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</row>
    <row r="45" spans="3:16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</row>
    <row r="46" spans="3:16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</row>
    <row r="47" spans="3:16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</row>
    <row r="48" spans="3:16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</row>
    <row r="49" spans="3:16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</row>
    <row r="50" spans="3:16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</row>
    <row r="51" spans="3:16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</row>
    <row r="52" spans="3:16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</row>
    <row r="53" spans="3:16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</row>
    <row r="54" spans="3:16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</row>
    <row r="55" spans="3:16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</row>
    <row r="56" spans="3:16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</row>
    <row r="57" spans="3:16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</row>
    <row r="58" spans="3:16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</row>
    <row r="59" spans="3:16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</row>
  </sheetData>
  <mergeCells count="27">
    <mergeCell ref="O7:Q7"/>
    <mergeCell ref="O8:O9"/>
    <mergeCell ref="P8:P9"/>
    <mergeCell ref="Q8:Q9"/>
    <mergeCell ref="C8:C9"/>
    <mergeCell ref="D8:D9"/>
    <mergeCell ref="E8:E9"/>
    <mergeCell ref="F8:F9"/>
    <mergeCell ref="I7:K7"/>
    <mergeCell ref="F7:H7"/>
    <mergeCell ref="G8:G9"/>
    <mergeCell ref="I8:I9"/>
    <mergeCell ref="J8:J9"/>
    <mergeCell ref="A2:S2"/>
    <mergeCell ref="A3:S3"/>
    <mergeCell ref="A4:S4"/>
    <mergeCell ref="C6:N6"/>
    <mergeCell ref="R6:S7"/>
    <mergeCell ref="L7:N7"/>
    <mergeCell ref="C7:E7"/>
    <mergeCell ref="A6:B9"/>
    <mergeCell ref="K8:K9"/>
    <mergeCell ref="H8:H9"/>
    <mergeCell ref="L8:L9"/>
    <mergeCell ref="M8:M9"/>
    <mergeCell ref="N8:N9"/>
    <mergeCell ref="R8:S8"/>
  </mergeCells>
  <printOptions/>
  <pageMargins left="0.28" right="0.23" top="1.36" bottom="0.39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="90" zoomScaleNormal="75" zoomScaleSheetLayoutView="90" workbookViewId="0" topLeftCell="H1">
      <selection activeCell="L13" sqref="L13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8.59765625" style="0" customWidth="1"/>
    <col min="4" max="4" width="9.59765625" style="0" customWidth="1"/>
    <col min="5" max="5" width="10.09765625" style="0" customWidth="1"/>
    <col min="6" max="6" width="9.09765625" style="0" customWidth="1"/>
    <col min="7" max="7" width="9.59765625" style="0" customWidth="1"/>
    <col min="8" max="8" width="10.09765625" style="0" customWidth="1"/>
    <col min="9" max="10" width="9.59765625" style="0" customWidth="1"/>
    <col min="11" max="11" width="10.09765625" style="0" customWidth="1"/>
    <col min="12" max="12" width="9.09765625" style="0" customWidth="1"/>
    <col min="13" max="13" width="8.59765625" style="0" customWidth="1"/>
    <col min="14" max="14" width="10.19921875" style="0" customWidth="1"/>
    <col min="15" max="15" width="9.09765625" style="0" customWidth="1"/>
    <col min="16" max="16" width="8.59765625" style="0" customWidth="1"/>
    <col min="17" max="16384" width="10.19921875" style="0" customWidth="1"/>
  </cols>
  <sheetData>
    <row r="1" ht="15.75">
      <c r="S1" s="29" t="s">
        <v>45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>
      <c r="A3" s="71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5.75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85" t="s">
        <v>33</v>
      </c>
      <c r="S6" s="86"/>
    </row>
    <row r="7" spans="1:19" ht="15.75">
      <c r="A7" s="75"/>
      <c r="B7" s="76"/>
      <c r="C7" s="72">
        <v>1999</v>
      </c>
      <c r="D7" s="73"/>
      <c r="E7" s="74"/>
      <c r="F7" s="82">
        <v>2000</v>
      </c>
      <c r="G7" s="83"/>
      <c r="H7" s="84"/>
      <c r="I7" s="72">
        <v>2001</v>
      </c>
      <c r="J7" s="73"/>
      <c r="K7" s="74"/>
      <c r="L7" s="82">
        <v>2002</v>
      </c>
      <c r="M7" s="83"/>
      <c r="N7" s="84"/>
      <c r="O7" s="72">
        <v>2003</v>
      </c>
      <c r="P7" s="73"/>
      <c r="Q7" s="74"/>
      <c r="R7" s="87"/>
      <c r="S7" s="88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19" s="16" customFormat="1" ht="15.75">
      <c r="A10" s="13"/>
      <c r="B10" s="55" t="s">
        <v>9</v>
      </c>
      <c r="C10" s="40">
        <f>SUM(C12:C17)</f>
        <v>86461.29999999999</v>
      </c>
      <c r="D10" s="14">
        <f>ROUND(C10/$C$10*100,1)</f>
        <v>100</v>
      </c>
      <c r="E10" s="42"/>
      <c r="F10" s="43">
        <f>SUM(F12:F17)</f>
        <v>120272.59999999999</v>
      </c>
      <c r="G10" s="14">
        <f>ROUND(F10/$F$10*100,1)</f>
        <v>100</v>
      </c>
      <c r="H10" s="41"/>
      <c r="I10" s="40">
        <f>SUM(I12:I17)</f>
        <v>201397.2</v>
      </c>
      <c r="J10" s="14">
        <f>ROUND(I10/$I$10*100,1)</f>
        <v>100</v>
      </c>
      <c r="K10" s="42"/>
      <c r="L10" s="43">
        <f>SUM(L12:L17)</f>
        <v>260311.2</v>
      </c>
      <c r="M10" s="14">
        <f>ROUND(L10/$L$10*100,1)</f>
        <v>100</v>
      </c>
      <c r="N10" s="41"/>
      <c r="O10" s="40">
        <f>SUM(O12:O17)</f>
        <v>301146.5</v>
      </c>
      <c r="P10" s="14">
        <f>ROUND(O10/$O$10*100,1)</f>
        <v>100</v>
      </c>
      <c r="Q10" s="42"/>
      <c r="R10" s="40">
        <f>ROUND(O10/C10*100,1)</f>
        <v>348.3</v>
      </c>
      <c r="S10" s="14">
        <f>ROUND(O10/L10*100,1)</f>
        <v>115.7</v>
      </c>
    </row>
    <row r="11" spans="1:19" ht="15.75">
      <c r="A11" s="4"/>
      <c r="B11" s="56" t="s">
        <v>10</v>
      </c>
      <c r="C11" s="44"/>
      <c r="D11" s="8"/>
      <c r="E11" s="46"/>
      <c r="F11" s="33"/>
      <c r="G11" s="8"/>
      <c r="H11" s="45"/>
      <c r="I11" s="44"/>
      <c r="J11" s="8"/>
      <c r="K11" s="46"/>
      <c r="L11" s="33"/>
      <c r="M11" s="8"/>
      <c r="N11" s="45"/>
      <c r="O11" s="44"/>
      <c r="P11" s="8"/>
      <c r="Q11" s="46"/>
      <c r="R11" s="44"/>
      <c r="S11" s="8"/>
    </row>
    <row r="12" spans="1:19" ht="15.75">
      <c r="A12" s="5" t="s">
        <v>3</v>
      </c>
      <c r="B12" s="56" t="s">
        <v>11</v>
      </c>
      <c r="C12" s="44">
        <v>39247.1</v>
      </c>
      <c r="D12" s="8">
        <f aca="true" t="shared" si="0" ref="D12:D17">ROUND(C12/$C$10*100,1)</f>
        <v>45.4</v>
      </c>
      <c r="E12" s="46"/>
      <c r="F12" s="33">
        <v>61092.7</v>
      </c>
      <c r="G12" s="8">
        <f aca="true" t="shared" si="1" ref="G12:G17">ROUND(F12/$F$10*100,1)</f>
        <v>50.8</v>
      </c>
      <c r="H12" s="45"/>
      <c r="I12" s="44">
        <v>86870.4</v>
      </c>
      <c r="J12" s="8">
        <f aca="true" t="shared" si="2" ref="J12:J17">ROUND(I12/$I$10*100,1)</f>
        <v>43.1</v>
      </c>
      <c r="K12" s="46"/>
      <c r="L12" s="33">
        <v>110886.2</v>
      </c>
      <c r="M12" s="8">
        <v>42.5</v>
      </c>
      <c r="N12" s="45"/>
      <c r="O12" s="44">
        <v>114904.6</v>
      </c>
      <c r="P12" s="8">
        <v>38.1</v>
      </c>
      <c r="Q12" s="46"/>
      <c r="R12" s="44">
        <f aca="true" t="shared" si="3" ref="R12:R17">ROUND(O12/C12*100,1)</f>
        <v>292.8</v>
      </c>
      <c r="S12" s="8">
        <f aca="true" t="shared" si="4" ref="S12:S17">ROUND(O12/L12*100,1)</f>
        <v>103.6</v>
      </c>
    </row>
    <row r="13" spans="1:19" ht="15.75">
      <c r="A13" s="5" t="s">
        <v>4</v>
      </c>
      <c r="B13" s="56" t="s">
        <v>13</v>
      </c>
      <c r="C13" s="44">
        <v>12962.7</v>
      </c>
      <c r="D13" s="8">
        <f t="shared" si="0"/>
        <v>15</v>
      </c>
      <c r="E13" s="46"/>
      <c r="F13" s="33">
        <v>25170.3</v>
      </c>
      <c r="G13" s="8">
        <f t="shared" si="1"/>
        <v>20.9</v>
      </c>
      <c r="H13" s="45"/>
      <c r="I13" s="44">
        <v>41922.8</v>
      </c>
      <c r="J13" s="8">
        <f t="shared" si="2"/>
        <v>20.8</v>
      </c>
      <c r="K13" s="46"/>
      <c r="L13" s="33">
        <v>56920.6</v>
      </c>
      <c r="M13" s="8">
        <f>ROUND(L13/$L$10*100,1)</f>
        <v>21.9</v>
      </c>
      <c r="N13" s="45"/>
      <c r="O13" s="44">
        <v>55019.4</v>
      </c>
      <c r="P13" s="8">
        <f aca="true" t="shared" si="5" ref="P13:P30">ROUND(O13/$O$10*100,1)</f>
        <v>18.3</v>
      </c>
      <c r="Q13" s="46"/>
      <c r="R13" s="44">
        <f t="shared" si="3"/>
        <v>424.4</v>
      </c>
      <c r="S13" s="8">
        <f t="shared" si="4"/>
        <v>96.7</v>
      </c>
    </row>
    <row r="14" spans="1:19" ht="15.75">
      <c r="A14" s="5" t="s">
        <v>5</v>
      </c>
      <c r="B14" s="56" t="s">
        <v>12</v>
      </c>
      <c r="C14" s="44">
        <v>3306.6</v>
      </c>
      <c r="D14" s="8">
        <f t="shared" si="0"/>
        <v>3.8</v>
      </c>
      <c r="E14" s="46"/>
      <c r="F14" s="33">
        <v>15315.4</v>
      </c>
      <c r="G14" s="8">
        <v>12.8</v>
      </c>
      <c r="H14" s="45"/>
      <c r="I14" s="44">
        <v>31046</v>
      </c>
      <c r="J14" s="8">
        <f t="shared" si="2"/>
        <v>15.4</v>
      </c>
      <c r="K14" s="46"/>
      <c r="L14" s="33">
        <v>55342.1</v>
      </c>
      <c r="M14" s="8">
        <f>ROUND(L14/$L$10*100,1)</f>
        <v>21.3</v>
      </c>
      <c r="N14" s="45"/>
      <c r="O14" s="44">
        <v>77905.9</v>
      </c>
      <c r="P14" s="8">
        <f t="shared" si="5"/>
        <v>25.9</v>
      </c>
      <c r="Q14" s="46"/>
      <c r="R14" s="44">
        <f t="shared" si="3"/>
        <v>2356.1</v>
      </c>
      <c r="S14" s="8">
        <f t="shared" si="4"/>
        <v>140.8</v>
      </c>
    </row>
    <row r="15" spans="1:19" ht="15.75">
      <c r="A15" s="5" t="s">
        <v>6</v>
      </c>
      <c r="B15" s="56" t="s">
        <v>14</v>
      </c>
      <c r="C15" s="44">
        <v>19678.8</v>
      </c>
      <c r="D15" s="8">
        <f t="shared" si="0"/>
        <v>22.8</v>
      </c>
      <c r="E15" s="46"/>
      <c r="F15" s="33">
        <v>10005.9</v>
      </c>
      <c r="G15" s="8">
        <f t="shared" si="1"/>
        <v>8.3</v>
      </c>
      <c r="H15" s="45"/>
      <c r="I15" s="44">
        <v>31573.8</v>
      </c>
      <c r="J15" s="8">
        <f t="shared" si="2"/>
        <v>15.7</v>
      </c>
      <c r="K15" s="46"/>
      <c r="L15" s="33">
        <v>25496.2</v>
      </c>
      <c r="M15" s="8">
        <f>ROUND(L15/$L$10*100,1)</f>
        <v>9.8</v>
      </c>
      <c r="N15" s="45"/>
      <c r="O15" s="44">
        <v>16845.9</v>
      </c>
      <c r="P15" s="8">
        <f t="shared" si="5"/>
        <v>5.6</v>
      </c>
      <c r="Q15" s="46"/>
      <c r="R15" s="44">
        <f t="shared" si="3"/>
        <v>85.6</v>
      </c>
      <c r="S15" s="8">
        <f t="shared" si="4"/>
        <v>66.1</v>
      </c>
    </row>
    <row r="16" spans="1:19" ht="15.75">
      <c r="A16" s="5" t="s">
        <v>7</v>
      </c>
      <c r="B16" s="56" t="s">
        <v>15</v>
      </c>
      <c r="C16" s="44">
        <f>1402.3+98.6</f>
        <v>1500.8999999999999</v>
      </c>
      <c r="D16" s="8">
        <f t="shared" si="0"/>
        <v>1.7</v>
      </c>
      <c r="E16" s="46"/>
      <c r="F16" s="33">
        <f>29.3+1266.8</f>
        <v>1296.1</v>
      </c>
      <c r="G16" s="8">
        <f t="shared" si="1"/>
        <v>1.1</v>
      </c>
      <c r="H16" s="45"/>
      <c r="I16" s="44">
        <f>133.1+1617.9</f>
        <v>1751</v>
      </c>
      <c r="J16" s="8">
        <f t="shared" si="2"/>
        <v>0.9</v>
      </c>
      <c r="K16" s="46"/>
      <c r="L16" s="33">
        <f>67.4+2026.5</f>
        <v>2093.9</v>
      </c>
      <c r="M16" s="8">
        <f>ROUND(L16/$L$10*100,1)</f>
        <v>0.8</v>
      </c>
      <c r="N16" s="45"/>
      <c r="O16" s="44">
        <v>3244.6</v>
      </c>
      <c r="P16" s="8">
        <f t="shared" si="5"/>
        <v>1.1</v>
      </c>
      <c r="Q16" s="46"/>
      <c r="R16" s="44">
        <f t="shared" si="3"/>
        <v>216.2</v>
      </c>
      <c r="S16" s="8">
        <f t="shared" si="4"/>
        <v>155</v>
      </c>
    </row>
    <row r="17" spans="1:21" s="16" customFormat="1" ht="15.75">
      <c r="A17" s="17" t="s">
        <v>8</v>
      </c>
      <c r="B17" s="36" t="s">
        <v>37</v>
      </c>
      <c r="C17" s="35">
        <f>SUM(C19:C30)</f>
        <v>9765.2</v>
      </c>
      <c r="D17" s="18">
        <f t="shared" si="0"/>
        <v>11.3</v>
      </c>
      <c r="E17" s="48">
        <f>ROUND(C17/$C$17*100,1)</f>
        <v>100</v>
      </c>
      <c r="F17" s="37">
        <f>SUM(F19:F30)</f>
        <v>7392.199999999999</v>
      </c>
      <c r="G17" s="18">
        <f t="shared" si="1"/>
        <v>6.1</v>
      </c>
      <c r="H17" s="47">
        <f>ROUND(F17/$F$17*100,1)</f>
        <v>100</v>
      </c>
      <c r="I17" s="35">
        <f>SUM(I19:I30)</f>
        <v>8233.199999999999</v>
      </c>
      <c r="J17" s="18">
        <f t="shared" si="2"/>
        <v>4.1</v>
      </c>
      <c r="K17" s="48">
        <f>ROUND(I17/$I$17*100,1)</f>
        <v>100</v>
      </c>
      <c r="L17" s="37">
        <f>SUM(L19:L30)</f>
        <v>9572.2</v>
      </c>
      <c r="M17" s="18">
        <f>ROUND(L17/$L$10*100,1)</f>
        <v>3.7</v>
      </c>
      <c r="N17" s="47">
        <f>ROUND(L17/$L$17*100,1)</f>
        <v>100</v>
      </c>
      <c r="O17" s="35">
        <f>SUM(O19:O30)</f>
        <v>33226.100000000006</v>
      </c>
      <c r="P17" s="18">
        <f t="shared" si="5"/>
        <v>11</v>
      </c>
      <c r="Q17" s="48">
        <f>ROUND(O17/$O$17*100,1)</f>
        <v>100</v>
      </c>
      <c r="R17" s="35">
        <f t="shared" si="3"/>
        <v>340.3</v>
      </c>
      <c r="S17" s="18">
        <f t="shared" si="4"/>
        <v>347.1</v>
      </c>
      <c r="U17" s="66">
        <f>SUM(L19:L30)</f>
        <v>9572.2</v>
      </c>
    </row>
    <row r="18" spans="1:19" ht="15.75">
      <c r="A18" s="4"/>
      <c r="B18" s="56" t="s">
        <v>10</v>
      </c>
      <c r="C18" s="44"/>
      <c r="D18" s="8"/>
      <c r="E18" s="46"/>
      <c r="F18" s="33"/>
      <c r="G18" s="8"/>
      <c r="H18" s="45"/>
      <c r="I18" s="44"/>
      <c r="J18" s="8"/>
      <c r="K18" s="46"/>
      <c r="L18" s="33"/>
      <c r="M18" s="8"/>
      <c r="N18" s="45"/>
      <c r="O18" s="44"/>
      <c r="P18" s="8"/>
      <c r="Q18" s="46"/>
      <c r="R18" s="44"/>
      <c r="S18" s="8"/>
    </row>
    <row r="19" spans="1:19" s="2" customFormat="1" ht="15.75">
      <c r="A19" s="31"/>
      <c r="B19" s="57" t="s">
        <v>22</v>
      </c>
      <c r="C19" s="44">
        <v>1858.3</v>
      </c>
      <c r="D19" s="8">
        <f>ROUND(C19/$C$10*100,1)</f>
        <v>2.1</v>
      </c>
      <c r="E19" s="46">
        <f>ROUND(C19/$C$17*100,1)</f>
        <v>19</v>
      </c>
      <c r="F19" s="33">
        <v>1456</v>
      </c>
      <c r="G19" s="8">
        <f>ROUND(F19/$F$10*100,1)</f>
        <v>1.2</v>
      </c>
      <c r="H19" s="45">
        <v>19.8</v>
      </c>
      <c r="I19" s="44">
        <v>1641.2</v>
      </c>
      <c r="J19" s="8">
        <f>ROUND(I19/$I$10*100,1)</f>
        <v>0.8</v>
      </c>
      <c r="K19" s="46">
        <f>ROUND(I19/$I$17*100,1)</f>
        <v>19.9</v>
      </c>
      <c r="L19" s="33">
        <v>1332.4</v>
      </c>
      <c r="M19" s="8">
        <f>ROUND(L19/$L$10*100,1)</f>
        <v>0.5</v>
      </c>
      <c r="N19" s="45">
        <f>ROUND(L19/$L$17*100,1)</f>
        <v>13.9</v>
      </c>
      <c r="O19" s="44">
        <v>3493.6</v>
      </c>
      <c r="P19" s="8">
        <f t="shared" si="5"/>
        <v>1.2</v>
      </c>
      <c r="Q19" s="46">
        <v>10.6</v>
      </c>
      <c r="R19" s="44">
        <f aca="true" t="shared" si="6" ref="R19:R30">ROUND(O19/C19*100,1)</f>
        <v>188</v>
      </c>
      <c r="S19" s="8">
        <f aca="true" t="shared" si="7" ref="S19:S28">ROUND(O19/L19*100,1)</f>
        <v>262.2</v>
      </c>
    </row>
    <row r="20" spans="1:19" s="2" customFormat="1" ht="15.75">
      <c r="A20" s="31"/>
      <c r="B20" s="57" t="s">
        <v>23</v>
      </c>
      <c r="C20" s="44">
        <v>1716.5</v>
      </c>
      <c r="D20" s="8">
        <f aca="true" t="shared" si="8" ref="D20:D29">ROUND(C20/$C$10*100,1)</f>
        <v>2</v>
      </c>
      <c r="E20" s="46">
        <f aca="true" t="shared" si="9" ref="E20:E29">ROUND(C20/$C$17*100,1)</f>
        <v>17.6</v>
      </c>
      <c r="F20" s="33">
        <v>1219.6</v>
      </c>
      <c r="G20" s="8">
        <f aca="true" t="shared" si="10" ref="G20:G29">ROUND(F20/$F$10*100,1)</f>
        <v>1</v>
      </c>
      <c r="H20" s="45">
        <f aca="true" t="shared" si="11" ref="H20:H29">ROUND(F20/$F$17*100,1)</f>
        <v>16.5</v>
      </c>
      <c r="I20" s="44">
        <v>1919</v>
      </c>
      <c r="J20" s="8">
        <v>1.1</v>
      </c>
      <c r="K20" s="46">
        <v>23.4</v>
      </c>
      <c r="L20" s="33">
        <v>1250.7</v>
      </c>
      <c r="M20" s="8">
        <f aca="true" t="shared" si="12" ref="M20:M29">ROUND(L20/$L$10*100,1)</f>
        <v>0.5</v>
      </c>
      <c r="N20" s="45">
        <f aca="true" t="shared" si="13" ref="N20:N29">ROUND(L20/$L$17*100,1)</f>
        <v>13.1</v>
      </c>
      <c r="O20" s="44">
        <v>4164.7</v>
      </c>
      <c r="P20" s="8">
        <f t="shared" si="5"/>
        <v>1.4</v>
      </c>
      <c r="Q20" s="46">
        <f aca="true" t="shared" si="14" ref="Q20:Q29">ROUND(O20/$O$17*100,1)</f>
        <v>12.5</v>
      </c>
      <c r="R20" s="44">
        <f t="shared" si="6"/>
        <v>242.6</v>
      </c>
      <c r="S20" s="8">
        <f t="shared" si="7"/>
        <v>333</v>
      </c>
    </row>
    <row r="21" spans="1:19" s="2" customFormat="1" ht="15.75">
      <c r="A21" s="31"/>
      <c r="B21" s="57" t="s">
        <v>24</v>
      </c>
      <c r="C21" s="44">
        <v>2062.4</v>
      </c>
      <c r="D21" s="8">
        <f t="shared" si="8"/>
        <v>2.4</v>
      </c>
      <c r="E21" s="46">
        <f t="shared" si="9"/>
        <v>21.1</v>
      </c>
      <c r="F21" s="33">
        <v>1019.1</v>
      </c>
      <c r="G21" s="8">
        <f t="shared" si="10"/>
        <v>0.8</v>
      </c>
      <c r="H21" s="45">
        <f t="shared" si="11"/>
        <v>13.8</v>
      </c>
      <c r="I21" s="44">
        <v>1062.1</v>
      </c>
      <c r="J21" s="8">
        <f aca="true" t="shared" si="15" ref="J21:J29">ROUND(I21/$I$10*100,1)</f>
        <v>0.5</v>
      </c>
      <c r="K21" s="46">
        <f aca="true" t="shared" si="16" ref="K21:K29">ROUND(I21/$I$17*100,1)</f>
        <v>12.9</v>
      </c>
      <c r="L21" s="33">
        <v>1064.4</v>
      </c>
      <c r="M21" s="8">
        <f t="shared" si="12"/>
        <v>0.4</v>
      </c>
      <c r="N21" s="45">
        <f t="shared" si="13"/>
        <v>11.1</v>
      </c>
      <c r="O21" s="44">
        <v>4024.9</v>
      </c>
      <c r="P21" s="8">
        <f t="shared" si="5"/>
        <v>1.3</v>
      </c>
      <c r="Q21" s="46">
        <f t="shared" si="14"/>
        <v>12.1</v>
      </c>
      <c r="R21" s="44">
        <f t="shared" si="6"/>
        <v>195.2</v>
      </c>
      <c r="S21" s="8">
        <f t="shared" si="7"/>
        <v>378.1</v>
      </c>
    </row>
    <row r="22" spans="1:19" s="2" customFormat="1" ht="15.75">
      <c r="A22" s="31"/>
      <c r="B22" s="58" t="s">
        <v>52</v>
      </c>
      <c r="C22" s="44">
        <v>90</v>
      </c>
      <c r="D22" s="8">
        <f t="shared" si="8"/>
        <v>0.1</v>
      </c>
      <c r="E22" s="46">
        <f t="shared" si="9"/>
        <v>0.9</v>
      </c>
      <c r="F22" s="33">
        <v>77</v>
      </c>
      <c r="G22" s="8">
        <f t="shared" si="10"/>
        <v>0.1</v>
      </c>
      <c r="H22" s="45">
        <f t="shared" si="11"/>
        <v>1</v>
      </c>
      <c r="I22" s="44">
        <v>50</v>
      </c>
      <c r="J22" s="8">
        <f t="shared" si="15"/>
        <v>0</v>
      </c>
      <c r="K22" s="46">
        <f t="shared" si="16"/>
        <v>0.6</v>
      </c>
      <c r="L22" s="33">
        <v>110</v>
      </c>
      <c r="M22" s="8">
        <f t="shared" si="12"/>
        <v>0</v>
      </c>
      <c r="N22" s="45">
        <f t="shared" si="13"/>
        <v>1.1</v>
      </c>
      <c r="O22" s="44">
        <v>2306.5</v>
      </c>
      <c r="P22" s="8">
        <f t="shared" si="5"/>
        <v>0.8</v>
      </c>
      <c r="Q22" s="46">
        <f t="shared" si="14"/>
        <v>6.9</v>
      </c>
      <c r="R22" s="44">
        <f t="shared" si="6"/>
        <v>2562.8</v>
      </c>
      <c r="S22" s="8">
        <f t="shared" si="7"/>
        <v>2096.8</v>
      </c>
    </row>
    <row r="23" spans="1:19" s="2" customFormat="1" ht="15.75">
      <c r="A23" s="31"/>
      <c r="B23" s="58" t="s">
        <v>53</v>
      </c>
      <c r="C23" s="44">
        <v>20</v>
      </c>
      <c r="D23" s="8">
        <f t="shared" si="8"/>
        <v>0</v>
      </c>
      <c r="E23" s="46">
        <f t="shared" si="9"/>
        <v>0.2</v>
      </c>
      <c r="F23" s="33">
        <v>0</v>
      </c>
      <c r="G23" s="8">
        <f t="shared" si="10"/>
        <v>0</v>
      </c>
      <c r="H23" s="45">
        <f t="shared" si="11"/>
        <v>0</v>
      </c>
      <c r="I23" s="44">
        <v>0</v>
      </c>
      <c r="J23" s="8">
        <f t="shared" si="15"/>
        <v>0</v>
      </c>
      <c r="K23" s="46">
        <f t="shared" si="16"/>
        <v>0</v>
      </c>
      <c r="L23" s="33">
        <v>0</v>
      </c>
      <c r="M23" s="8">
        <f t="shared" si="12"/>
        <v>0</v>
      </c>
      <c r="N23" s="45">
        <f t="shared" si="13"/>
        <v>0</v>
      </c>
      <c r="O23" s="44">
        <v>1503.8</v>
      </c>
      <c r="P23" s="8">
        <f t="shared" si="5"/>
        <v>0.5</v>
      </c>
      <c r="Q23" s="46">
        <v>4.6</v>
      </c>
      <c r="R23" s="64">
        <f t="shared" si="6"/>
        <v>7519</v>
      </c>
      <c r="S23" s="25" t="s">
        <v>38</v>
      </c>
    </row>
    <row r="24" spans="1:19" s="2" customFormat="1" ht="15.75">
      <c r="A24" s="31"/>
      <c r="B24" s="57" t="s">
        <v>25</v>
      </c>
      <c r="C24" s="44">
        <v>7.4</v>
      </c>
      <c r="D24" s="8">
        <f t="shared" si="8"/>
        <v>0</v>
      </c>
      <c r="E24" s="46">
        <f t="shared" si="9"/>
        <v>0.1</v>
      </c>
      <c r="F24" s="33">
        <v>7.9</v>
      </c>
      <c r="G24" s="8">
        <f t="shared" si="10"/>
        <v>0</v>
      </c>
      <c r="H24" s="45">
        <f t="shared" si="11"/>
        <v>0.1</v>
      </c>
      <c r="I24" s="44">
        <v>15.6</v>
      </c>
      <c r="J24" s="8">
        <f t="shared" si="15"/>
        <v>0</v>
      </c>
      <c r="K24" s="46">
        <f t="shared" si="16"/>
        <v>0.2</v>
      </c>
      <c r="L24" s="33">
        <v>20.1</v>
      </c>
      <c r="M24" s="8">
        <f t="shared" si="12"/>
        <v>0</v>
      </c>
      <c r="N24" s="45">
        <f t="shared" si="13"/>
        <v>0.2</v>
      </c>
      <c r="O24" s="44">
        <v>28.2</v>
      </c>
      <c r="P24" s="8">
        <f t="shared" si="5"/>
        <v>0</v>
      </c>
      <c r="Q24" s="46">
        <f t="shared" si="14"/>
        <v>0.1</v>
      </c>
      <c r="R24" s="64">
        <f t="shared" si="6"/>
        <v>381.1</v>
      </c>
      <c r="S24" s="25">
        <f t="shared" si="7"/>
        <v>140.3</v>
      </c>
    </row>
    <row r="25" spans="1:19" s="2" customFormat="1" ht="15.75">
      <c r="A25" s="31"/>
      <c r="B25" s="57" t="s">
        <v>26</v>
      </c>
      <c r="C25" s="44">
        <v>0</v>
      </c>
      <c r="D25" s="8">
        <f t="shared" si="8"/>
        <v>0</v>
      </c>
      <c r="E25" s="46">
        <f t="shared" si="9"/>
        <v>0</v>
      </c>
      <c r="F25" s="33">
        <v>0</v>
      </c>
      <c r="G25" s="8">
        <f t="shared" si="10"/>
        <v>0</v>
      </c>
      <c r="H25" s="45">
        <f t="shared" si="11"/>
        <v>0</v>
      </c>
      <c r="I25" s="44">
        <v>0</v>
      </c>
      <c r="J25" s="8">
        <f t="shared" si="15"/>
        <v>0</v>
      </c>
      <c r="K25" s="46">
        <f t="shared" si="16"/>
        <v>0</v>
      </c>
      <c r="L25" s="33">
        <v>0</v>
      </c>
      <c r="M25" s="8">
        <f t="shared" si="12"/>
        <v>0</v>
      </c>
      <c r="N25" s="45">
        <f t="shared" si="13"/>
        <v>0</v>
      </c>
      <c r="O25" s="44">
        <v>0</v>
      </c>
      <c r="P25" s="8">
        <f t="shared" si="5"/>
        <v>0</v>
      </c>
      <c r="Q25" s="46">
        <f t="shared" si="14"/>
        <v>0</v>
      </c>
      <c r="R25" s="64" t="s">
        <v>38</v>
      </c>
      <c r="S25" s="25" t="s">
        <v>38</v>
      </c>
    </row>
    <row r="26" spans="1:19" s="2" customFormat="1" ht="15.75">
      <c r="A26" s="31"/>
      <c r="B26" s="57" t="s">
        <v>27</v>
      </c>
      <c r="C26" s="44">
        <v>0</v>
      </c>
      <c r="D26" s="8">
        <f t="shared" si="8"/>
        <v>0</v>
      </c>
      <c r="E26" s="46">
        <f t="shared" si="9"/>
        <v>0</v>
      </c>
      <c r="F26" s="33">
        <v>0</v>
      </c>
      <c r="G26" s="8">
        <f t="shared" si="10"/>
        <v>0</v>
      </c>
      <c r="H26" s="45">
        <f t="shared" si="11"/>
        <v>0</v>
      </c>
      <c r="I26" s="44">
        <v>0</v>
      </c>
      <c r="J26" s="8">
        <f t="shared" si="15"/>
        <v>0</v>
      </c>
      <c r="K26" s="46">
        <f t="shared" si="16"/>
        <v>0</v>
      </c>
      <c r="L26" s="33">
        <v>47.2</v>
      </c>
      <c r="M26" s="8">
        <f t="shared" si="12"/>
        <v>0</v>
      </c>
      <c r="N26" s="45">
        <f t="shared" si="13"/>
        <v>0.5</v>
      </c>
      <c r="O26" s="44">
        <v>965.3</v>
      </c>
      <c r="P26" s="8">
        <f t="shared" si="5"/>
        <v>0.3</v>
      </c>
      <c r="Q26" s="46">
        <f t="shared" si="14"/>
        <v>2.9</v>
      </c>
      <c r="R26" s="64" t="s">
        <v>38</v>
      </c>
      <c r="S26" s="25">
        <f t="shared" si="7"/>
        <v>2045.1</v>
      </c>
    </row>
    <row r="27" spans="1:19" s="2" customFormat="1" ht="15.75">
      <c r="A27" s="31"/>
      <c r="B27" s="57" t="s">
        <v>54</v>
      </c>
      <c r="C27" s="44">
        <v>1336.7</v>
      </c>
      <c r="D27" s="8">
        <f t="shared" si="8"/>
        <v>1.5</v>
      </c>
      <c r="E27" s="46">
        <f t="shared" si="9"/>
        <v>13.7</v>
      </c>
      <c r="F27" s="33">
        <v>838.8</v>
      </c>
      <c r="G27" s="8">
        <f t="shared" si="10"/>
        <v>0.7</v>
      </c>
      <c r="H27" s="45">
        <f t="shared" si="11"/>
        <v>11.3</v>
      </c>
      <c r="I27" s="44">
        <v>892</v>
      </c>
      <c r="J27" s="8">
        <f t="shared" si="15"/>
        <v>0.4</v>
      </c>
      <c r="K27" s="46">
        <f t="shared" si="16"/>
        <v>10.8</v>
      </c>
      <c r="L27" s="33">
        <v>991</v>
      </c>
      <c r="M27" s="8">
        <f t="shared" si="12"/>
        <v>0.4</v>
      </c>
      <c r="N27" s="45">
        <f t="shared" si="13"/>
        <v>10.4</v>
      </c>
      <c r="O27" s="44">
        <v>1639.4</v>
      </c>
      <c r="P27" s="8">
        <f t="shared" si="5"/>
        <v>0.5</v>
      </c>
      <c r="Q27" s="46">
        <f t="shared" si="14"/>
        <v>4.9</v>
      </c>
      <c r="R27" s="64">
        <f t="shared" si="6"/>
        <v>122.6</v>
      </c>
      <c r="S27" s="25">
        <f t="shared" si="7"/>
        <v>165.4</v>
      </c>
    </row>
    <row r="28" spans="1:19" s="2" customFormat="1" ht="15.75">
      <c r="A28" s="31"/>
      <c r="B28" s="57" t="s">
        <v>55</v>
      </c>
      <c r="C28" s="44">
        <v>2610.2</v>
      </c>
      <c r="D28" s="8">
        <v>3.1</v>
      </c>
      <c r="E28" s="46">
        <f t="shared" si="9"/>
        <v>26.7</v>
      </c>
      <c r="F28" s="33">
        <v>2689.4</v>
      </c>
      <c r="G28" s="8">
        <f t="shared" si="10"/>
        <v>2.2</v>
      </c>
      <c r="H28" s="45">
        <f t="shared" si="11"/>
        <v>36.4</v>
      </c>
      <c r="I28" s="44">
        <v>2601.4</v>
      </c>
      <c r="J28" s="8">
        <f t="shared" si="15"/>
        <v>1.3</v>
      </c>
      <c r="K28" s="46">
        <f t="shared" si="16"/>
        <v>31.6</v>
      </c>
      <c r="L28" s="33">
        <v>4535.3</v>
      </c>
      <c r="M28" s="8">
        <v>1.8</v>
      </c>
      <c r="N28" s="45">
        <f t="shared" si="13"/>
        <v>47.4</v>
      </c>
      <c r="O28" s="44">
        <v>14965.7</v>
      </c>
      <c r="P28" s="8">
        <f t="shared" si="5"/>
        <v>5</v>
      </c>
      <c r="Q28" s="46">
        <f t="shared" si="14"/>
        <v>45</v>
      </c>
      <c r="R28" s="64">
        <f t="shared" si="6"/>
        <v>573.4</v>
      </c>
      <c r="S28" s="25">
        <f t="shared" si="7"/>
        <v>330</v>
      </c>
    </row>
    <row r="29" spans="1:19" s="2" customFormat="1" ht="15.75">
      <c r="A29" s="31"/>
      <c r="B29" s="57" t="s">
        <v>28</v>
      </c>
      <c r="C29" s="44">
        <v>0</v>
      </c>
      <c r="D29" s="8">
        <f t="shared" si="8"/>
        <v>0</v>
      </c>
      <c r="E29" s="46">
        <f t="shared" si="9"/>
        <v>0</v>
      </c>
      <c r="F29" s="33">
        <v>0</v>
      </c>
      <c r="G29" s="8">
        <f t="shared" si="10"/>
        <v>0</v>
      </c>
      <c r="H29" s="45">
        <f t="shared" si="11"/>
        <v>0</v>
      </c>
      <c r="I29" s="44">
        <v>0</v>
      </c>
      <c r="J29" s="8">
        <f t="shared" si="15"/>
        <v>0</v>
      </c>
      <c r="K29" s="46">
        <f t="shared" si="16"/>
        <v>0</v>
      </c>
      <c r="L29" s="33">
        <v>0</v>
      </c>
      <c r="M29" s="8">
        <f t="shared" si="12"/>
        <v>0</v>
      </c>
      <c r="N29" s="45">
        <f t="shared" si="13"/>
        <v>0</v>
      </c>
      <c r="O29" s="44">
        <v>13.3</v>
      </c>
      <c r="P29" s="8">
        <f t="shared" si="5"/>
        <v>0</v>
      </c>
      <c r="Q29" s="46">
        <f t="shared" si="14"/>
        <v>0</v>
      </c>
      <c r="R29" s="64" t="s">
        <v>38</v>
      </c>
      <c r="S29" s="25" t="s">
        <v>38</v>
      </c>
    </row>
    <row r="30" spans="1:19" s="2" customFormat="1" ht="15.75">
      <c r="A30" s="38"/>
      <c r="B30" s="62" t="s">
        <v>29</v>
      </c>
      <c r="C30" s="49">
        <f>50.8+12.9</f>
        <v>63.699999999999996</v>
      </c>
      <c r="D30" s="9">
        <f>ROUND(C30/$C$10*100,1)</f>
        <v>0.1</v>
      </c>
      <c r="E30" s="51">
        <f>ROUND(C30/$C$17*100,1)</f>
        <v>0.7</v>
      </c>
      <c r="F30" s="52">
        <f>43.6+40.8</f>
        <v>84.4</v>
      </c>
      <c r="G30" s="9">
        <f>ROUND(F30/$F$10*100,1)</f>
        <v>0.1</v>
      </c>
      <c r="H30" s="50">
        <f>ROUND(F30/$F$17*100,1)</f>
        <v>1.1</v>
      </c>
      <c r="I30" s="49">
        <f>38+13.9</f>
        <v>51.9</v>
      </c>
      <c r="J30" s="9">
        <f>ROUND(I30/$I$10*100,1)</f>
        <v>0</v>
      </c>
      <c r="K30" s="51">
        <f>ROUND(I30/$I$17*100,1)</f>
        <v>0.6</v>
      </c>
      <c r="L30" s="52">
        <v>221.1</v>
      </c>
      <c r="M30" s="9">
        <f>ROUND(L30/$L$10*100,1)</f>
        <v>0.1</v>
      </c>
      <c r="N30" s="50">
        <f>ROUND(L30/$L$17*100,1)</f>
        <v>2.3</v>
      </c>
      <c r="O30" s="49">
        <v>120.7</v>
      </c>
      <c r="P30" s="9">
        <f t="shared" si="5"/>
        <v>0</v>
      </c>
      <c r="Q30" s="51">
        <f>ROUND(O30/$O$17*100,1)</f>
        <v>0.4</v>
      </c>
      <c r="R30" s="65">
        <f t="shared" si="6"/>
        <v>189.5</v>
      </c>
      <c r="S30" s="27">
        <f>ROUND(O30/L30*100,1)</f>
        <v>54.6</v>
      </c>
    </row>
    <row r="31" spans="3:19" ht="15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ht="15.75">
      <c r="C33" s="3"/>
      <c r="D33" s="3">
        <f>SUM(D12:D17)</f>
        <v>100</v>
      </c>
      <c r="E33" s="3">
        <f>SUM(E19:E30)</f>
        <v>100.00000000000001</v>
      </c>
      <c r="F33" s="3"/>
      <c r="G33" s="3">
        <f>SUM(G12:G17)</f>
        <v>99.99999999999997</v>
      </c>
      <c r="H33" s="3">
        <f>SUM(H19:H30)</f>
        <v>100</v>
      </c>
      <c r="I33" s="3"/>
      <c r="J33" s="3">
        <f>SUM(J12:J17)</f>
        <v>100.00000000000001</v>
      </c>
      <c r="K33" s="3">
        <f>SUM(K19:K30)</f>
        <v>100</v>
      </c>
      <c r="L33" s="3"/>
      <c r="M33" s="3">
        <f>SUM(M12:M17)</f>
        <v>100</v>
      </c>
      <c r="N33" s="3">
        <f>SUM(N19:N30)</f>
        <v>100</v>
      </c>
      <c r="O33" s="3"/>
      <c r="P33" s="3">
        <f>SUM(P12:P17)</f>
        <v>100</v>
      </c>
      <c r="Q33" s="3">
        <f>SUM(Q19:Q30)</f>
        <v>100</v>
      </c>
      <c r="R33" s="3"/>
      <c r="S33" s="3"/>
    </row>
    <row r="34" spans="3:19" ht="15.75">
      <c r="C34" s="3"/>
      <c r="D34" s="3">
        <f>SUM(D19:D30)</f>
        <v>11.299999999999999</v>
      </c>
      <c r="E34" s="3"/>
      <c r="F34" s="3"/>
      <c r="G34" s="3">
        <f>SUM(G19:G30)</f>
        <v>6.1</v>
      </c>
      <c r="H34" s="3"/>
      <c r="I34" s="3"/>
      <c r="J34" s="3">
        <f>SUM(J19:J30)</f>
        <v>4.1000000000000005</v>
      </c>
      <c r="K34" s="3"/>
      <c r="L34" s="3"/>
      <c r="M34" s="3">
        <f>SUM(M19:M30)</f>
        <v>3.6999999999999997</v>
      </c>
      <c r="N34" s="3"/>
      <c r="O34" s="3"/>
      <c r="P34" s="3">
        <f>SUM(P19:P30)</f>
        <v>11</v>
      </c>
      <c r="Q34" s="3"/>
      <c r="R34" s="3"/>
      <c r="S34" s="3"/>
    </row>
    <row r="35" spans="3:16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</row>
    <row r="36" spans="3:16" ht="15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</row>
    <row r="37" spans="3:16" ht="15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</row>
    <row r="38" spans="3:16" ht="15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</row>
    <row r="39" spans="3:16" ht="15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</row>
    <row r="40" spans="3:16" ht="15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</row>
    <row r="41" spans="3:16" ht="15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</row>
    <row r="42" spans="3:16" ht="15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</row>
    <row r="43" spans="3:16" ht="15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</row>
    <row r="44" spans="3:16" ht="15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</row>
    <row r="45" spans="3:16" ht="15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</row>
    <row r="46" spans="3:16" ht="15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</row>
    <row r="47" spans="3:16" ht="15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</row>
    <row r="48" spans="3:16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</row>
    <row r="49" spans="3:16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</row>
    <row r="50" spans="3:16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</row>
    <row r="51" spans="3:16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</row>
    <row r="52" spans="3:16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</row>
    <row r="53" spans="3:16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</row>
    <row r="54" spans="3:16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</row>
    <row r="55" spans="3:16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</row>
    <row r="56" spans="3:16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</row>
    <row r="57" spans="3:16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</row>
    <row r="58" spans="3:16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</row>
    <row r="59" spans="3:16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</row>
  </sheetData>
  <mergeCells count="27">
    <mergeCell ref="A6:B9"/>
    <mergeCell ref="C7:E7"/>
    <mergeCell ref="C6:Q6"/>
    <mergeCell ref="G8:G9"/>
    <mergeCell ref="I8:I9"/>
    <mergeCell ref="J8:J9"/>
    <mergeCell ref="H8:H9"/>
    <mergeCell ref="O7:Q7"/>
    <mergeCell ref="O8:O9"/>
    <mergeCell ref="E8:E9"/>
    <mergeCell ref="F8:F9"/>
    <mergeCell ref="R8:S8"/>
    <mergeCell ref="P8:P9"/>
    <mergeCell ref="N8:N9"/>
    <mergeCell ref="K8:K9"/>
    <mergeCell ref="L8:L9"/>
    <mergeCell ref="Q8:Q9"/>
    <mergeCell ref="C8:C9"/>
    <mergeCell ref="M8:M9"/>
    <mergeCell ref="A2:S2"/>
    <mergeCell ref="A3:S3"/>
    <mergeCell ref="A4:S4"/>
    <mergeCell ref="R6:S7"/>
    <mergeCell ref="L7:N7"/>
    <mergeCell ref="F7:H7"/>
    <mergeCell ref="I7:K7"/>
    <mergeCell ref="D8:D9"/>
  </mergeCells>
  <printOptions/>
  <pageMargins left="0.22" right="0.23" top="1.3" bottom="0.39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view="pageBreakPreview" zoomScale="90" zoomScaleNormal="75" zoomScaleSheetLayoutView="90" workbookViewId="0" topLeftCell="F1">
      <selection activeCell="O22" sqref="O22"/>
    </sheetView>
  </sheetViews>
  <sheetFormatPr defaultColWidth="8.796875" defaultRowHeight="15"/>
  <cols>
    <col min="1" max="1" width="3.69921875" style="0" customWidth="1"/>
    <col min="2" max="2" width="40.19921875" style="0" customWidth="1"/>
    <col min="3" max="3" width="9.09765625" style="0" customWidth="1"/>
    <col min="4" max="4" width="9.59765625" style="0" customWidth="1"/>
    <col min="5" max="5" width="10.09765625" style="0" customWidth="1"/>
    <col min="6" max="6" width="8.69921875" style="0" customWidth="1"/>
    <col min="7" max="7" width="9.59765625" style="0" customWidth="1"/>
    <col min="8" max="8" width="10.09765625" style="0" customWidth="1"/>
    <col min="9" max="9" width="9.09765625" style="0" customWidth="1"/>
    <col min="10" max="11" width="8.59765625" style="0" customWidth="1"/>
    <col min="12" max="12" width="9.69921875" style="0" customWidth="1"/>
    <col min="13" max="14" width="8.59765625" style="0" customWidth="1"/>
    <col min="15" max="15" width="9.69921875" style="0" customWidth="1"/>
    <col min="16" max="17" width="8.59765625" style="0" customWidth="1"/>
    <col min="18" max="16384" width="10.19921875" style="0" customWidth="1"/>
  </cols>
  <sheetData>
    <row r="1" ht="15.75">
      <c r="S1" s="16" t="s">
        <v>40</v>
      </c>
    </row>
    <row r="2" spans="1:19" ht="20.25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20.2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5.75">
      <c r="A4" s="71" t="s">
        <v>51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15.75">
      <c r="A6" s="75" t="s">
        <v>0</v>
      </c>
      <c r="B6" s="76"/>
      <c r="C6" s="77" t="s">
        <v>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85" t="s">
        <v>33</v>
      </c>
      <c r="S6" s="86"/>
    </row>
    <row r="7" spans="1:19" ht="15.75">
      <c r="A7" s="75"/>
      <c r="B7" s="76"/>
      <c r="C7" s="96">
        <v>1999</v>
      </c>
      <c r="D7" s="97"/>
      <c r="E7" s="98"/>
      <c r="F7" s="78">
        <v>2000</v>
      </c>
      <c r="G7" s="78"/>
      <c r="H7" s="78"/>
      <c r="I7" s="96">
        <v>2001</v>
      </c>
      <c r="J7" s="97"/>
      <c r="K7" s="98"/>
      <c r="L7" s="78">
        <v>2002</v>
      </c>
      <c r="M7" s="78"/>
      <c r="N7" s="78"/>
      <c r="O7" s="96">
        <v>2003</v>
      </c>
      <c r="P7" s="97"/>
      <c r="Q7" s="98"/>
      <c r="R7" s="87"/>
      <c r="S7" s="88"/>
    </row>
    <row r="8" spans="1:19" s="1" customFormat="1" ht="27" customHeight="1">
      <c r="A8" s="75"/>
      <c r="B8" s="76"/>
      <c r="C8" s="80" t="s">
        <v>30</v>
      </c>
      <c r="D8" s="81" t="s">
        <v>32</v>
      </c>
      <c r="E8" s="68" t="s">
        <v>31</v>
      </c>
      <c r="F8" s="89" t="s">
        <v>30</v>
      </c>
      <c r="G8" s="81" t="s">
        <v>32</v>
      </c>
      <c r="H8" s="69" t="s">
        <v>31</v>
      </c>
      <c r="I8" s="80" t="s">
        <v>30</v>
      </c>
      <c r="J8" s="81" t="s">
        <v>32</v>
      </c>
      <c r="K8" s="68" t="s">
        <v>31</v>
      </c>
      <c r="L8" s="89" t="s">
        <v>30</v>
      </c>
      <c r="M8" s="81" t="s">
        <v>32</v>
      </c>
      <c r="N8" s="69" t="s">
        <v>31</v>
      </c>
      <c r="O8" s="80" t="s">
        <v>30</v>
      </c>
      <c r="P8" s="81" t="s">
        <v>32</v>
      </c>
      <c r="Q8" s="68" t="s">
        <v>31</v>
      </c>
      <c r="R8" s="90">
        <v>2003</v>
      </c>
      <c r="S8" s="91"/>
    </row>
    <row r="9" spans="1:19" s="1" customFormat="1" ht="37.5" customHeight="1">
      <c r="A9" s="75"/>
      <c r="B9" s="76"/>
      <c r="C9" s="80"/>
      <c r="D9" s="81"/>
      <c r="E9" s="68"/>
      <c r="F9" s="89"/>
      <c r="G9" s="81"/>
      <c r="H9" s="69"/>
      <c r="I9" s="80"/>
      <c r="J9" s="81"/>
      <c r="K9" s="68"/>
      <c r="L9" s="89"/>
      <c r="M9" s="81"/>
      <c r="N9" s="69"/>
      <c r="O9" s="80"/>
      <c r="P9" s="81"/>
      <c r="Q9" s="68"/>
      <c r="R9" s="53" t="s">
        <v>2</v>
      </c>
      <c r="S9" s="7" t="s">
        <v>56</v>
      </c>
    </row>
    <row r="10" spans="1:21" s="16" customFormat="1" ht="15.75">
      <c r="A10" s="13"/>
      <c r="B10" s="55" t="s">
        <v>9</v>
      </c>
      <c r="C10" s="40">
        <f>SUM(C12:C17)</f>
        <v>348656.4</v>
      </c>
      <c r="D10" s="14">
        <f>ROUND(C10/$C$10*100,1)</f>
        <v>100</v>
      </c>
      <c r="E10" s="42"/>
      <c r="F10" s="40">
        <f>SUM(F12:F17)</f>
        <v>449376.5</v>
      </c>
      <c r="G10" s="14">
        <f>ROUND(F10/$F$10*100,1)</f>
        <v>100</v>
      </c>
      <c r="H10" s="41"/>
      <c r="I10" s="40">
        <f>SUM(I12:I17)</f>
        <v>637100.5999999999</v>
      </c>
      <c r="J10" s="14">
        <f>ROUND(I10/$I$10*100,1)</f>
        <v>100</v>
      </c>
      <c r="K10" s="42"/>
      <c r="L10" s="40">
        <f>SUM(Kalisz!L10,Konin!L10,Leszno!L10,Piła!L10,Poznań!L10)</f>
        <v>762677.6000000001</v>
      </c>
      <c r="M10" s="14">
        <f>ROUND(L10/$L$10*100,1)</f>
        <v>100</v>
      </c>
      <c r="N10" s="41"/>
      <c r="O10" s="40">
        <f>SUM(O12:O17)</f>
        <v>827107.7000000001</v>
      </c>
      <c r="P10" s="14">
        <f>ROUND(O10/$O$10*100,1)</f>
        <v>100</v>
      </c>
      <c r="Q10" s="42"/>
      <c r="R10" s="40">
        <f>ROUND(O10/C10*100,1)</f>
        <v>237.2</v>
      </c>
      <c r="S10" s="14">
        <f>ROUND(O10/L10*100,1)</f>
        <v>108.4</v>
      </c>
      <c r="U10" s="66"/>
    </row>
    <row r="11" spans="1:19" ht="15.75">
      <c r="A11" s="4"/>
      <c r="B11" s="56" t="s">
        <v>10</v>
      </c>
      <c r="C11" s="44"/>
      <c r="D11" s="8"/>
      <c r="E11" s="46"/>
      <c r="F11" s="44"/>
      <c r="G11" s="8"/>
      <c r="H11" s="45"/>
      <c r="I11" s="44"/>
      <c r="J11" s="8"/>
      <c r="K11" s="46"/>
      <c r="L11" s="44"/>
      <c r="M11" s="8"/>
      <c r="N11" s="45"/>
      <c r="O11" s="44"/>
      <c r="P11" s="8"/>
      <c r="Q11" s="46"/>
      <c r="R11" s="33"/>
      <c r="S11" s="8"/>
    </row>
    <row r="12" spans="1:19" ht="15.75">
      <c r="A12" s="5" t="s">
        <v>3</v>
      </c>
      <c r="B12" s="56" t="s">
        <v>11</v>
      </c>
      <c r="C12" s="44">
        <f>SUM(Kalisz!C12,Konin!C12,Leszno!C12,Piła!C12,Poznań!C12)</f>
        <v>172116</v>
      </c>
      <c r="D12" s="8">
        <v>49.5</v>
      </c>
      <c r="E12" s="46"/>
      <c r="F12" s="44">
        <f>SUM(Kalisz!F12,Konin!F12,Leszno!F12,Piła!F12,Poznań!F12)</f>
        <v>243540.90000000002</v>
      </c>
      <c r="G12" s="8">
        <f aca="true" t="shared" si="0" ref="G12:G17">ROUND(F12/$F$10*100,1)</f>
        <v>54.2</v>
      </c>
      <c r="H12" s="45"/>
      <c r="I12" s="44">
        <f>SUM(Kalisz!I12,Konin!I12,Leszno!I12,Piła!I12,Poznań!I12)</f>
        <v>310929.79999999993</v>
      </c>
      <c r="J12" s="8">
        <f aca="true" t="shared" si="1" ref="J12:J17">ROUND(I12/$I$10*100,1)</f>
        <v>48.8</v>
      </c>
      <c r="K12" s="46"/>
      <c r="L12" s="44">
        <f>SUM(Kalisz!L12,Konin!L12,Leszno!L12,Piła!L12,Poznań!L12)</f>
        <v>358738.8</v>
      </c>
      <c r="M12" s="8">
        <f aca="true" t="shared" si="2" ref="M12:M17">ROUND(L12/$L$10*100,1)</f>
        <v>47</v>
      </c>
      <c r="N12" s="45"/>
      <c r="O12" s="44">
        <f>SUM(Kalisz!O12,Konin!O12,Leszno!O12,Piła!O12,Poznań!O12)</f>
        <v>323336.4</v>
      </c>
      <c r="P12" s="8">
        <f aca="true" t="shared" si="3" ref="P12:P30">ROUND(O12/$O$10*100,1)</f>
        <v>39.1</v>
      </c>
      <c r="Q12" s="46"/>
      <c r="R12" s="33">
        <f aca="true" t="shared" si="4" ref="R12:R17">ROUND(O12/C12*100,1)</f>
        <v>187.9</v>
      </c>
      <c r="S12" s="8">
        <f aca="true" t="shared" si="5" ref="S12:S17">ROUND(O12/L12*100,1)</f>
        <v>90.1</v>
      </c>
    </row>
    <row r="13" spans="1:19" ht="15.75">
      <c r="A13" s="5" t="s">
        <v>4</v>
      </c>
      <c r="B13" s="56" t="s">
        <v>13</v>
      </c>
      <c r="C13" s="44">
        <f>SUM(Kalisz!C13,Konin!C13,Leszno!C13,Piła!C13,Poznań!C13)</f>
        <v>46168.90000000001</v>
      </c>
      <c r="D13" s="8">
        <f>ROUND(C13/$C$10*100,1)</f>
        <v>13.2</v>
      </c>
      <c r="E13" s="46"/>
      <c r="F13" s="44">
        <f>SUM(Kalisz!F13,Konin!F13,Leszno!F13,Piła!F13,Poznań!F13)</f>
        <v>86290.5</v>
      </c>
      <c r="G13" s="8">
        <f t="shared" si="0"/>
        <v>19.2</v>
      </c>
      <c r="H13" s="45"/>
      <c r="I13" s="44">
        <f>SUM(Kalisz!I13,Konin!I13,Leszno!I13,Piła!I13,Poznań!I13)</f>
        <v>135096.59999999998</v>
      </c>
      <c r="J13" s="8">
        <f t="shared" si="1"/>
        <v>21.2</v>
      </c>
      <c r="K13" s="46"/>
      <c r="L13" s="44">
        <f>SUM(Kalisz!L13,Konin!L13,Leszno!L13,Piła!L13,Poznań!L13)</f>
        <v>175957.4</v>
      </c>
      <c r="M13" s="8">
        <f t="shared" si="2"/>
        <v>23.1</v>
      </c>
      <c r="N13" s="45"/>
      <c r="O13" s="44">
        <f>SUM(Kalisz!O13,Konin!O13,Leszno!O13,Piła!O13,Poznań!O13)</f>
        <v>170945.59999999998</v>
      </c>
      <c r="P13" s="8">
        <v>20.6</v>
      </c>
      <c r="Q13" s="46"/>
      <c r="R13" s="33">
        <f t="shared" si="4"/>
        <v>370.3</v>
      </c>
      <c r="S13" s="8">
        <f t="shared" si="5"/>
        <v>97.2</v>
      </c>
    </row>
    <row r="14" spans="1:19" ht="15.75">
      <c r="A14" s="5" t="s">
        <v>5</v>
      </c>
      <c r="B14" s="56" t="s">
        <v>12</v>
      </c>
      <c r="C14" s="44">
        <f>SUM(Kalisz!C14,Konin!C14,Leszno!C14,Piła!C14,Poznań!C14)</f>
        <v>8118.1</v>
      </c>
      <c r="D14" s="8">
        <f>ROUND(C14/$C$10*100,1)</f>
        <v>2.3</v>
      </c>
      <c r="E14" s="46"/>
      <c r="F14" s="44">
        <f>SUM(Kalisz!F14,Konin!F14,Leszno!F14,Piła!F14,Poznań!F14)</f>
        <v>37803.799999999996</v>
      </c>
      <c r="G14" s="8">
        <f t="shared" si="0"/>
        <v>8.4</v>
      </c>
      <c r="H14" s="45"/>
      <c r="I14" s="44">
        <f>SUM(Kalisz!I14,Konin!I14,Leszno!I14,Piła!I14,Poznań!I14)</f>
        <v>73635.1</v>
      </c>
      <c r="J14" s="8">
        <f t="shared" si="1"/>
        <v>11.6</v>
      </c>
      <c r="K14" s="46"/>
      <c r="L14" s="44">
        <f>SUM(Kalisz!L14,Konin!L14,Leszno!L14,Piła!L14,Poznań!L14)</f>
        <v>122470.9</v>
      </c>
      <c r="M14" s="8">
        <f t="shared" si="2"/>
        <v>16.1</v>
      </c>
      <c r="N14" s="45"/>
      <c r="O14" s="44">
        <f>SUM(Kalisz!O14,Konin!O14,Leszno!O14,Piła!O14,Poznań!O14)</f>
        <v>171442.4</v>
      </c>
      <c r="P14" s="8">
        <f t="shared" si="3"/>
        <v>20.7</v>
      </c>
      <c r="Q14" s="46"/>
      <c r="R14" s="33">
        <f t="shared" si="4"/>
        <v>2111.9</v>
      </c>
      <c r="S14" s="8">
        <f t="shared" si="5"/>
        <v>140</v>
      </c>
    </row>
    <row r="15" spans="1:19" ht="15.75">
      <c r="A15" s="5" t="s">
        <v>6</v>
      </c>
      <c r="B15" s="56" t="s">
        <v>14</v>
      </c>
      <c r="C15" s="44">
        <f>SUM(Kalisz!C15,Konin!C15,Leszno!C15,Piła!C15,Poznań!C15)</f>
        <v>49990.59999999999</v>
      </c>
      <c r="D15" s="8">
        <f>ROUND(C15/$C$10*100,1)</f>
        <v>14.3</v>
      </c>
      <c r="E15" s="46"/>
      <c r="F15" s="44">
        <f>SUM(Kalisz!F15,Konin!F15,Leszno!F15,Piła!F15,Poznań!F15)</f>
        <v>32458.300000000003</v>
      </c>
      <c r="G15" s="8">
        <f t="shared" si="0"/>
        <v>7.2</v>
      </c>
      <c r="H15" s="45"/>
      <c r="I15" s="44">
        <f>SUM(Kalisz!I15,Konin!I15,Leszno!I15,Piła!I15,Poznań!I15)</f>
        <v>70221.1</v>
      </c>
      <c r="J15" s="8">
        <f t="shared" si="1"/>
        <v>11</v>
      </c>
      <c r="K15" s="46"/>
      <c r="L15" s="44">
        <f>SUM(Kalisz!L15,Konin!L15,Leszno!L15,Piła!L15,Poznań!L15)</f>
        <v>58917.3</v>
      </c>
      <c r="M15" s="8">
        <f t="shared" si="2"/>
        <v>7.7</v>
      </c>
      <c r="N15" s="45"/>
      <c r="O15" s="44">
        <f>SUM(Kalisz!O15,Konin!O15,Leszno!O15,Piła!O15,Poznań!O15)</f>
        <v>41084.5</v>
      </c>
      <c r="P15" s="8">
        <f t="shared" si="3"/>
        <v>5</v>
      </c>
      <c r="Q15" s="46"/>
      <c r="R15" s="33">
        <f t="shared" si="4"/>
        <v>82.2</v>
      </c>
      <c r="S15" s="8">
        <f t="shared" si="5"/>
        <v>69.7</v>
      </c>
    </row>
    <row r="16" spans="1:19" ht="15.75">
      <c r="A16" s="5" t="s">
        <v>7</v>
      </c>
      <c r="B16" s="56" t="s">
        <v>15</v>
      </c>
      <c r="C16" s="44">
        <f>SUM(Kalisz!C16,Konin!C16,Leszno!C16,Piła!C16,Poznań!C16)</f>
        <v>4887.599999999999</v>
      </c>
      <c r="D16" s="8">
        <f>ROUND(C16/$C$10*100,1)</f>
        <v>1.4</v>
      </c>
      <c r="E16" s="46"/>
      <c r="F16" s="44">
        <f>SUM(Kalisz!F16,Konin!F16,Leszno!F16,Piła!F16,Poznań!F16)</f>
        <v>5223</v>
      </c>
      <c r="G16" s="8">
        <f t="shared" si="0"/>
        <v>1.2</v>
      </c>
      <c r="H16" s="45"/>
      <c r="I16" s="44">
        <f>SUM(Kalisz!I16,Konin!I16,Leszno!I16,Piła!I16,Poznań!I16)</f>
        <v>7891.599999999999</v>
      </c>
      <c r="J16" s="8">
        <f t="shared" si="1"/>
        <v>1.2</v>
      </c>
      <c r="K16" s="46"/>
      <c r="L16" s="44">
        <f>SUM(Kalisz!L16,Konin!L16,Leszno!L16,Piła!L16,Poznań!L16)</f>
        <v>6846.4</v>
      </c>
      <c r="M16" s="8">
        <f t="shared" si="2"/>
        <v>0.9</v>
      </c>
      <c r="N16" s="45"/>
      <c r="O16" s="44">
        <f>SUM(Kalisz!O16,Konin!O16,Leszno!O16,Piła!O16,Poznań!O16)</f>
        <v>8872.900000000001</v>
      </c>
      <c r="P16" s="8">
        <f t="shared" si="3"/>
        <v>1.1</v>
      </c>
      <c r="Q16" s="46"/>
      <c r="R16" s="33">
        <f t="shared" si="4"/>
        <v>181.5</v>
      </c>
      <c r="S16" s="8">
        <f t="shared" si="5"/>
        <v>129.6</v>
      </c>
    </row>
    <row r="17" spans="1:21" s="16" customFormat="1" ht="15.75">
      <c r="A17" s="17" t="s">
        <v>8</v>
      </c>
      <c r="B17" s="36" t="s">
        <v>37</v>
      </c>
      <c r="C17" s="35">
        <f>SUM(C19:C30)</f>
        <v>67375.20000000001</v>
      </c>
      <c r="D17" s="18">
        <f>ROUND(C17/$C$10*100,1)</f>
        <v>19.3</v>
      </c>
      <c r="E17" s="48">
        <f>ROUND(C17/$C$17*100,1)</f>
        <v>100</v>
      </c>
      <c r="F17" s="35">
        <f>SUM(F19:F30)</f>
        <v>44060</v>
      </c>
      <c r="G17" s="18">
        <f t="shared" si="0"/>
        <v>9.8</v>
      </c>
      <c r="H17" s="47">
        <f>ROUND(F17/$F$17*100,1)</f>
        <v>100</v>
      </c>
      <c r="I17" s="35">
        <f>SUM(I19:I30)</f>
        <v>39326.4</v>
      </c>
      <c r="J17" s="18">
        <f t="shared" si="1"/>
        <v>6.2</v>
      </c>
      <c r="K17" s="48">
        <f>ROUND(I17/$I$17*100,1)</f>
        <v>100</v>
      </c>
      <c r="L17" s="35">
        <f>SUM(Kalisz!L17,Konin!L17,Leszno!L17,Piła!L17,Poznań!L17)</f>
        <v>39746.8</v>
      </c>
      <c r="M17" s="18">
        <f t="shared" si="2"/>
        <v>5.2</v>
      </c>
      <c r="N17" s="47">
        <f>ROUND(L17/$L$17*100,1)</f>
        <v>100</v>
      </c>
      <c r="O17" s="35">
        <f>SUM(O19:O30)</f>
        <v>111425.90000000001</v>
      </c>
      <c r="P17" s="18">
        <f t="shared" si="3"/>
        <v>13.5</v>
      </c>
      <c r="Q17" s="48">
        <f>ROUND(O17/$O$17*100,1)</f>
        <v>100</v>
      </c>
      <c r="R17" s="35">
        <f t="shared" si="4"/>
        <v>165.4</v>
      </c>
      <c r="S17" s="18">
        <f t="shared" si="5"/>
        <v>280.3</v>
      </c>
      <c r="U17" s="66"/>
    </row>
    <row r="18" spans="1:19" ht="15.75">
      <c r="A18" s="4"/>
      <c r="B18" s="56" t="s">
        <v>10</v>
      </c>
      <c r="C18" s="44"/>
      <c r="D18" s="8"/>
      <c r="E18" s="46"/>
      <c r="F18" s="44"/>
      <c r="G18" s="8"/>
      <c r="H18" s="45"/>
      <c r="I18" s="44"/>
      <c r="J18" s="8"/>
      <c r="K18" s="46"/>
      <c r="L18" s="44"/>
      <c r="M18" s="8"/>
      <c r="N18" s="45"/>
      <c r="O18" s="44"/>
      <c r="P18" s="8"/>
      <c r="Q18" s="46"/>
      <c r="R18" s="33"/>
      <c r="S18" s="8"/>
    </row>
    <row r="19" spans="1:19" ht="15.75">
      <c r="A19" s="4"/>
      <c r="B19" s="57" t="s">
        <v>22</v>
      </c>
      <c r="C19" s="44">
        <f>SUM(Kalisz!C19,Konin!C19,Leszno!C19,Piła!C19,Poznań!C19)</f>
        <v>5966</v>
      </c>
      <c r="D19" s="8">
        <f aca="true" t="shared" si="6" ref="D19:D30">ROUND(C19/$C$10*100,1)</f>
        <v>1.7</v>
      </c>
      <c r="E19" s="46">
        <f aca="true" t="shared" si="7" ref="E19:E30">ROUND(C19/$C$17*100,1)</f>
        <v>8.9</v>
      </c>
      <c r="F19" s="44">
        <f>SUM(Kalisz!F19,Konin!F19,Leszno!F19,Piła!F19,Poznań!F19)</f>
        <v>4815.9</v>
      </c>
      <c r="G19" s="8">
        <f aca="true" t="shared" si="8" ref="G19:G30">ROUND(F19/$F$10*100,1)</f>
        <v>1.1</v>
      </c>
      <c r="H19" s="45">
        <f aca="true" t="shared" si="9" ref="H19:H30">ROUND(F19/$F$17*100,1)</f>
        <v>10.9</v>
      </c>
      <c r="I19" s="44">
        <f>SUM(Kalisz!I19,Konin!I19,Leszno!I19,Piła!I19,Poznań!I19)</f>
        <v>4211</v>
      </c>
      <c r="J19" s="8">
        <v>0.8</v>
      </c>
      <c r="K19" s="46">
        <f aca="true" t="shared" si="10" ref="K19:K30">ROUND(I19/$I$17*100,1)</f>
        <v>10.7</v>
      </c>
      <c r="L19" s="44">
        <f>SUM(Kalisz!L19,Konin!L19,Leszno!L19,Piła!L19,Poznań!L19)</f>
        <v>4099.799999999999</v>
      </c>
      <c r="M19" s="8">
        <f aca="true" t="shared" si="11" ref="M19:M30">ROUND(L19/$L$10*100,1)</f>
        <v>0.5</v>
      </c>
      <c r="N19" s="45">
        <f aca="true" t="shared" si="12" ref="N19:N30">ROUND(L19/$L$17*100,1)</f>
        <v>10.3</v>
      </c>
      <c r="O19" s="44">
        <f>SUM(Kalisz!O19,Konin!O19,Leszno!O19,Piła!O19,Poznań!O19)</f>
        <v>7944.9</v>
      </c>
      <c r="P19" s="8">
        <f t="shared" si="3"/>
        <v>1</v>
      </c>
      <c r="Q19" s="46">
        <f aca="true" t="shared" si="13" ref="Q19:Q29">ROUND(O19/$O$17*100,1)</f>
        <v>7.1</v>
      </c>
      <c r="R19" s="33">
        <f aca="true" t="shared" si="14" ref="R19:R30">ROUND(O19/C19*100,1)</f>
        <v>133.2</v>
      </c>
      <c r="S19" s="8">
        <f>ROUND(O19/L19*100,1)</f>
        <v>193.8</v>
      </c>
    </row>
    <row r="20" spans="1:19" ht="15.75">
      <c r="A20" s="4"/>
      <c r="B20" s="57" t="s">
        <v>23</v>
      </c>
      <c r="C20" s="44">
        <f>SUM(Kalisz!C20,Konin!C20,Leszno!C20,Piła!C20,Poznań!C20)</f>
        <v>17806.7</v>
      </c>
      <c r="D20" s="8">
        <f t="shared" si="6"/>
        <v>5.1</v>
      </c>
      <c r="E20" s="46">
        <f t="shared" si="7"/>
        <v>26.4</v>
      </c>
      <c r="F20" s="44">
        <f>SUM(Kalisz!F20,Konin!F20,Leszno!F20,Piła!F20,Poznań!F20)</f>
        <v>9343.300000000001</v>
      </c>
      <c r="G20" s="8">
        <v>2</v>
      </c>
      <c r="H20" s="45">
        <f t="shared" si="9"/>
        <v>21.2</v>
      </c>
      <c r="I20" s="44">
        <f>SUM(Kalisz!I20,Konin!I20,Leszno!I20,Piła!I20,Poznań!I20)</f>
        <v>12363.9</v>
      </c>
      <c r="J20" s="8">
        <f aca="true" t="shared" si="15" ref="J20:J30">ROUND(I20/$I$10*100,1)</f>
        <v>1.9</v>
      </c>
      <c r="K20" s="46">
        <f t="shared" si="10"/>
        <v>31.4</v>
      </c>
      <c r="L20" s="44">
        <f>SUM(Kalisz!L20,Konin!L20,Leszno!L20,Piła!L20,Poznań!L20)</f>
        <v>6966.599999999999</v>
      </c>
      <c r="M20" s="8">
        <f t="shared" si="11"/>
        <v>0.9</v>
      </c>
      <c r="N20" s="45">
        <f t="shared" si="12"/>
        <v>17.5</v>
      </c>
      <c r="O20" s="44">
        <f>SUM(Kalisz!O20,Konin!O20,Leszno!O20,Piła!O20,Poznań!O20)</f>
        <v>17729.399999999998</v>
      </c>
      <c r="P20" s="8">
        <f t="shared" si="3"/>
        <v>2.1</v>
      </c>
      <c r="Q20" s="46">
        <f t="shared" si="13"/>
        <v>15.9</v>
      </c>
      <c r="R20" s="33">
        <f t="shared" si="14"/>
        <v>99.6</v>
      </c>
      <c r="S20" s="8">
        <f aca="true" t="shared" si="16" ref="S20:S28">ROUND(O20/L20*100,1)</f>
        <v>254.5</v>
      </c>
    </row>
    <row r="21" spans="1:19" ht="15.75">
      <c r="A21" s="4"/>
      <c r="B21" s="57" t="s">
        <v>24</v>
      </c>
      <c r="C21" s="44">
        <f>SUM(Kalisz!C21,Konin!C21,Leszno!C21,Piła!C21,Poznań!C21)</f>
        <v>11731.6</v>
      </c>
      <c r="D21" s="8">
        <f t="shared" si="6"/>
        <v>3.4</v>
      </c>
      <c r="E21" s="46">
        <f t="shared" si="7"/>
        <v>17.4</v>
      </c>
      <c r="F21" s="44">
        <f>SUM(Kalisz!F21,Konin!F21,Leszno!F21,Piła!F21,Poznań!F21)</f>
        <v>5967</v>
      </c>
      <c r="G21" s="8">
        <f t="shared" si="8"/>
        <v>1.3</v>
      </c>
      <c r="H21" s="45">
        <f t="shared" si="9"/>
        <v>13.5</v>
      </c>
      <c r="I21" s="44">
        <f>SUM(Kalisz!I21,Konin!I21,Leszno!I21,Piła!I21,Poznań!I21)</f>
        <v>4565.1</v>
      </c>
      <c r="J21" s="8">
        <f t="shared" si="15"/>
        <v>0.7</v>
      </c>
      <c r="K21" s="46">
        <f t="shared" si="10"/>
        <v>11.6</v>
      </c>
      <c r="L21" s="44">
        <f>SUM(Kalisz!L21,Konin!L21,Leszno!L21,Piła!L21,Poznań!L21)</f>
        <v>4706.5</v>
      </c>
      <c r="M21" s="8">
        <v>0.7</v>
      </c>
      <c r="N21" s="45">
        <f t="shared" si="12"/>
        <v>11.8</v>
      </c>
      <c r="O21" s="44">
        <f>SUM(Kalisz!O21,Konin!O21,Leszno!O21,Piła!O21,Poznań!O21)</f>
        <v>18124</v>
      </c>
      <c r="P21" s="8">
        <f t="shared" si="3"/>
        <v>2.2</v>
      </c>
      <c r="Q21" s="46">
        <f t="shared" si="13"/>
        <v>16.3</v>
      </c>
      <c r="R21" s="33">
        <f t="shared" si="14"/>
        <v>154.5</v>
      </c>
      <c r="S21" s="8">
        <f t="shared" si="16"/>
        <v>385.1</v>
      </c>
    </row>
    <row r="22" spans="1:26" s="2" customFormat="1" ht="15.75">
      <c r="A22" s="31"/>
      <c r="B22" s="58" t="s">
        <v>52</v>
      </c>
      <c r="C22" s="64">
        <f>SUM(Kalisz!C22,Konin!C22,Leszno!C22,Piła!C22,Poznań!C22)</f>
        <v>5873.5</v>
      </c>
      <c r="D22" s="8">
        <f t="shared" si="6"/>
        <v>1.7</v>
      </c>
      <c r="E22" s="46">
        <f t="shared" si="7"/>
        <v>8.7</v>
      </c>
      <c r="F22" s="64">
        <f>SUM(Kalisz!F22,Konin!F22,Leszno!F22,Piła!F22,Poznań!F22)</f>
        <v>4565.299999999999</v>
      </c>
      <c r="G22" s="8">
        <f t="shared" si="8"/>
        <v>1</v>
      </c>
      <c r="H22" s="45">
        <f t="shared" si="9"/>
        <v>10.4</v>
      </c>
      <c r="I22" s="64">
        <f>SUM(Kalisz!I22,Konin!I22,Leszno!I22,Piła!I22,Poznań!I22)</f>
        <v>2796.3</v>
      </c>
      <c r="J22" s="8">
        <f t="shared" si="15"/>
        <v>0.4</v>
      </c>
      <c r="K22" s="46">
        <f t="shared" si="10"/>
        <v>7.1</v>
      </c>
      <c r="L22" s="64">
        <f>SUM(Kalisz!L22,Konin!L22,Leszno!L22,Piła!L22,Poznań!L22)</f>
        <v>2786.1</v>
      </c>
      <c r="M22" s="8">
        <f t="shared" si="11"/>
        <v>0.4</v>
      </c>
      <c r="N22" s="45">
        <f t="shared" si="12"/>
        <v>7</v>
      </c>
      <c r="O22" s="64">
        <f>SUM(Kalisz!O22,Konin!O22,Leszno!O22,Piła!O22,Poznań!O22)</f>
        <v>8750.6</v>
      </c>
      <c r="P22" s="8">
        <f t="shared" si="3"/>
        <v>1.1</v>
      </c>
      <c r="Q22" s="46">
        <f t="shared" si="13"/>
        <v>7.9</v>
      </c>
      <c r="R22" s="60">
        <f t="shared" si="14"/>
        <v>149</v>
      </c>
      <c r="S22" s="8">
        <f t="shared" si="16"/>
        <v>314.1</v>
      </c>
      <c r="T22" s="63"/>
      <c r="U22" s="63"/>
      <c r="V22" s="63"/>
      <c r="W22" s="63"/>
      <c r="X22" s="63"/>
      <c r="Y22" s="63"/>
      <c r="Z22" s="63"/>
    </row>
    <row r="23" spans="1:26" s="2" customFormat="1" ht="15.75">
      <c r="A23" s="31"/>
      <c r="B23" s="58" t="s">
        <v>53</v>
      </c>
      <c r="C23" s="64">
        <f>SUM(Kalisz!C23,Konin!C23,Leszno!C23,Piła!C23,Poznań!C23)</f>
        <v>1161</v>
      </c>
      <c r="D23" s="8">
        <f t="shared" si="6"/>
        <v>0.3</v>
      </c>
      <c r="E23" s="46">
        <f t="shared" si="7"/>
        <v>1.7</v>
      </c>
      <c r="F23" s="64">
        <f>SUM(Kalisz!F23,Konin!F23,Leszno!F23,Piła!F23,Poznań!F23)</f>
        <v>572.3</v>
      </c>
      <c r="G23" s="8">
        <f t="shared" si="8"/>
        <v>0.1</v>
      </c>
      <c r="H23" s="45">
        <f t="shared" si="9"/>
        <v>1.3</v>
      </c>
      <c r="I23" s="64">
        <f>SUM(Kalisz!I23,Konin!I23,Leszno!I23,Piła!I23,Poznań!I23)</f>
        <v>226</v>
      </c>
      <c r="J23" s="8">
        <f t="shared" si="15"/>
        <v>0</v>
      </c>
      <c r="K23" s="46">
        <f t="shared" si="10"/>
        <v>0.6</v>
      </c>
      <c r="L23" s="64">
        <f>SUM(Kalisz!L23,Konin!L23,Leszno!L23,Piła!L23,Poznań!L23)</f>
        <v>662.7</v>
      </c>
      <c r="M23" s="8">
        <f t="shared" si="11"/>
        <v>0.1</v>
      </c>
      <c r="N23" s="45">
        <f t="shared" si="12"/>
        <v>1.7</v>
      </c>
      <c r="O23" s="64">
        <f>SUM(Kalisz!O23,Konin!O23,Leszno!O23,Piła!O23,Poznań!O23)</f>
        <v>9388.6</v>
      </c>
      <c r="P23" s="8">
        <f t="shared" si="3"/>
        <v>1.1</v>
      </c>
      <c r="Q23" s="46">
        <f t="shared" si="13"/>
        <v>8.4</v>
      </c>
      <c r="R23" s="60">
        <f t="shared" si="14"/>
        <v>808.7</v>
      </c>
      <c r="S23" s="8">
        <f t="shared" si="16"/>
        <v>1416.7</v>
      </c>
      <c r="T23" s="63"/>
      <c r="U23" s="63"/>
      <c r="V23" s="63"/>
      <c r="W23" s="63"/>
      <c r="X23" s="63"/>
      <c r="Y23" s="63"/>
      <c r="Z23" s="63"/>
    </row>
    <row r="24" spans="1:26" s="2" customFormat="1" ht="15.75">
      <c r="A24" s="31"/>
      <c r="B24" s="57" t="s">
        <v>25</v>
      </c>
      <c r="C24" s="64">
        <f>SUM(Kalisz!C24,Konin!C24,Leszno!C24,Piła!C24,Poznań!C24)</f>
        <v>24.299999999999997</v>
      </c>
      <c r="D24" s="8">
        <f t="shared" si="6"/>
        <v>0</v>
      </c>
      <c r="E24" s="46">
        <f t="shared" si="7"/>
        <v>0</v>
      </c>
      <c r="F24" s="64">
        <f>SUM(Kalisz!F24,Konin!F24,Leszno!F24,Piła!F24,Poznań!F24)</f>
        <v>37</v>
      </c>
      <c r="G24" s="8">
        <f t="shared" si="8"/>
        <v>0</v>
      </c>
      <c r="H24" s="45">
        <f t="shared" si="9"/>
        <v>0.1</v>
      </c>
      <c r="I24" s="64">
        <f>SUM(Kalisz!I24,Konin!I24,Leszno!I24,Piła!I24,Poznań!I24)</f>
        <v>33.5</v>
      </c>
      <c r="J24" s="8">
        <f t="shared" si="15"/>
        <v>0</v>
      </c>
      <c r="K24" s="46">
        <f t="shared" si="10"/>
        <v>0.1</v>
      </c>
      <c r="L24" s="64">
        <f>SUM(Kalisz!L24,Konin!L24,Leszno!L24,Piła!L24,Poznań!L24)</f>
        <v>46.1</v>
      </c>
      <c r="M24" s="8">
        <f t="shared" si="11"/>
        <v>0</v>
      </c>
      <c r="N24" s="45">
        <f t="shared" si="12"/>
        <v>0.1</v>
      </c>
      <c r="O24" s="64">
        <f>SUM(Kalisz!O24,Konin!O24,Leszno!O24,Piła!O24,Poznań!O24)</f>
        <v>70.5</v>
      </c>
      <c r="P24" s="8">
        <f t="shared" si="3"/>
        <v>0</v>
      </c>
      <c r="Q24" s="46">
        <f t="shared" si="13"/>
        <v>0.1</v>
      </c>
      <c r="R24" s="60">
        <f t="shared" si="14"/>
        <v>290.1</v>
      </c>
      <c r="S24" s="8">
        <f t="shared" si="16"/>
        <v>152.9</v>
      </c>
      <c r="T24" s="63"/>
      <c r="U24" s="63"/>
      <c r="V24" s="63"/>
      <c r="W24" s="63"/>
      <c r="X24" s="63"/>
      <c r="Y24" s="63"/>
      <c r="Z24" s="63"/>
    </row>
    <row r="25" spans="1:26" s="2" customFormat="1" ht="15.75">
      <c r="A25" s="31"/>
      <c r="B25" s="57" t="s">
        <v>26</v>
      </c>
      <c r="C25" s="64">
        <f>SUM(Kalisz!C25,Konin!C25,Leszno!C25,Piła!C25,Poznań!C25)</f>
        <v>1</v>
      </c>
      <c r="D25" s="8">
        <f t="shared" si="6"/>
        <v>0</v>
      </c>
      <c r="E25" s="46">
        <f t="shared" si="7"/>
        <v>0</v>
      </c>
      <c r="F25" s="64">
        <f>SUM(Kalisz!F25,Konin!F25,Leszno!F25,Piła!F25,Poznań!F25)</f>
        <v>0.8</v>
      </c>
      <c r="G25" s="8">
        <f t="shared" si="8"/>
        <v>0</v>
      </c>
      <c r="H25" s="45">
        <f t="shared" si="9"/>
        <v>0</v>
      </c>
      <c r="I25" s="64">
        <f>SUM(Kalisz!I25,Konin!I25,Leszno!I25,Piła!I25,Poznań!I25)</f>
        <v>0</v>
      </c>
      <c r="J25" s="8">
        <f t="shared" si="15"/>
        <v>0</v>
      </c>
      <c r="K25" s="46">
        <f t="shared" si="10"/>
        <v>0</v>
      </c>
      <c r="L25" s="64">
        <f>SUM(Kalisz!L25,Konin!L25,Leszno!L25,Piła!L25,Poznań!L25)</f>
        <v>1</v>
      </c>
      <c r="M25" s="8">
        <f t="shared" si="11"/>
        <v>0</v>
      </c>
      <c r="N25" s="45">
        <f t="shared" si="12"/>
        <v>0</v>
      </c>
      <c r="O25" s="64">
        <f>SUM(Kalisz!O25,Konin!O25,Leszno!O25,Piła!O25,Poznań!O25)</f>
        <v>0</v>
      </c>
      <c r="P25" s="8">
        <f t="shared" si="3"/>
        <v>0</v>
      </c>
      <c r="Q25" s="46">
        <f t="shared" si="13"/>
        <v>0</v>
      </c>
      <c r="R25" s="60" t="s">
        <v>38</v>
      </c>
      <c r="S25" s="25" t="s">
        <v>38</v>
      </c>
      <c r="T25" s="63"/>
      <c r="U25" s="63"/>
      <c r="V25" s="63"/>
      <c r="W25" s="63"/>
      <c r="X25" s="63"/>
      <c r="Y25" s="63"/>
      <c r="Z25" s="63"/>
    </row>
    <row r="26" spans="1:26" s="2" customFormat="1" ht="15.75">
      <c r="A26" s="31"/>
      <c r="B26" s="57" t="s">
        <v>27</v>
      </c>
      <c r="C26" s="64">
        <f>SUM(Kalisz!C26,Konin!C26,Leszno!C26,Piła!C26,Poznań!C26)</f>
        <v>1348.5</v>
      </c>
      <c r="D26" s="8">
        <f t="shared" si="6"/>
        <v>0.4</v>
      </c>
      <c r="E26" s="46">
        <f t="shared" si="7"/>
        <v>2</v>
      </c>
      <c r="F26" s="64">
        <f>SUM(Kalisz!F26,Konin!F26,Leszno!F26,Piła!F26,Poznań!F26)</f>
        <v>433.1</v>
      </c>
      <c r="G26" s="8">
        <f t="shared" si="8"/>
        <v>0.1</v>
      </c>
      <c r="H26" s="45">
        <f t="shared" si="9"/>
        <v>1</v>
      </c>
      <c r="I26" s="64">
        <f>SUM(Kalisz!I26,Konin!I26,Leszno!I26,Piła!I26,Poznań!I26)</f>
        <v>408.70000000000005</v>
      </c>
      <c r="J26" s="8">
        <v>0.2</v>
      </c>
      <c r="K26" s="46">
        <f t="shared" si="10"/>
        <v>1</v>
      </c>
      <c r="L26" s="64">
        <f>SUM(Kalisz!L26,Konin!L26,Leszno!L26,Piła!L26,Poznań!L26)</f>
        <v>365.2</v>
      </c>
      <c r="M26" s="8">
        <f t="shared" si="11"/>
        <v>0</v>
      </c>
      <c r="N26" s="45">
        <f t="shared" si="12"/>
        <v>0.9</v>
      </c>
      <c r="O26" s="64">
        <f>SUM(Kalisz!O26,Konin!O26,Leszno!O26,Piła!O26,Poznań!O26)</f>
        <v>3544.2</v>
      </c>
      <c r="P26" s="8">
        <f t="shared" si="3"/>
        <v>0.4</v>
      </c>
      <c r="Q26" s="46">
        <f t="shared" si="13"/>
        <v>3.2</v>
      </c>
      <c r="R26" s="60">
        <f t="shared" si="14"/>
        <v>262.8</v>
      </c>
      <c r="S26" s="8">
        <f t="shared" si="16"/>
        <v>970.5</v>
      </c>
      <c r="T26" s="63"/>
      <c r="U26" s="63"/>
      <c r="V26" s="63"/>
      <c r="W26" s="63"/>
      <c r="X26" s="63"/>
      <c r="Y26" s="63"/>
      <c r="Z26" s="63"/>
    </row>
    <row r="27" spans="1:26" s="2" customFormat="1" ht="15.75">
      <c r="A27" s="31"/>
      <c r="B27" s="57" t="s">
        <v>54</v>
      </c>
      <c r="C27" s="64">
        <f>SUM(Kalisz!C27,Konin!C27,Leszno!C27,Piła!C27,Poznań!C27)</f>
        <v>10140.5</v>
      </c>
      <c r="D27" s="8">
        <f t="shared" si="6"/>
        <v>2.9</v>
      </c>
      <c r="E27" s="46">
        <f t="shared" si="7"/>
        <v>15.1</v>
      </c>
      <c r="F27" s="64">
        <f>SUM(Kalisz!F27,Konin!F27,Leszno!F27,Piła!F27,Poznań!F27)</f>
        <v>4731.7</v>
      </c>
      <c r="G27" s="8">
        <f t="shared" si="8"/>
        <v>1.1</v>
      </c>
      <c r="H27" s="45">
        <f t="shared" si="9"/>
        <v>10.7</v>
      </c>
      <c r="I27" s="64">
        <f>SUM(Kalisz!I27,Konin!I27,Leszno!I27,Piła!I27,Poznań!I27)</f>
        <v>6049.2</v>
      </c>
      <c r="J27" s="8">
        <f t="shared" si="15"/>
        <v>0.9</v>
      </c>
      <c r="K27" s="46">
        <f t="shared" si="10"/>
        <v>15.4</v>
      </c>
      <c r="L27" s="64">
        <f>SUM(Kalisz!L27,Konin!L27,Leszno!L27,Piła!L27,Poznań!L27)</f>
        <v>5074.900000000001</v>
      </c>
      <c r="M27" s="8">
        <f t="shared" si="11"/>
        <v>0.7</v>
      </c>
      <c r="N27" s="45">
        <f t="shared" si="12"/>
        <v>12.8</v>
      </c>
      <c r="O27" s="64">
        <f>SUM(Kalisz!O27,Konin!O27,Leszno!O27,Piła!O27,Poznań!O27)</f>
        <v>6582.1</v>
      </c>
      <c r="P27" s="8">
        <v>0.9</v>
      </c>
      <c r="Q27" s="46">
        <f t="shared" si="13"/>
        <v>5.9</v>
      </c>
      <c r="R27" s="60">
        <f t="shared" si="14"/>
        <v>64.9</v>
      </c>
      <c r="S27" s="8">
        <f t="shared" si="16"/>
        <v>129.7</v>
      </c>
      <c r="T27" s="63"/>
      <c r="U27" s="63"/>
      <c r="V27" s="63"/>
      <c r="W27" s="63"/>
      <c r="X27" s="63"/>
      <c r="Y27" s="63"/>
      <c r="Z27" s="63"/>
    </row>
    <row r="28" spans="1:26" s="2" customFormat="1" ht="15.75">
      <c r="A28" s="31"/>
      <c r="B28" s="57" t="s">
        <v>55</v>
      </c>
      <c r="C28" s="64">
        <f>SUM(Kalisz!C28,Konin!C28,Leszno!C28,Piła!C28,Poznań!C28)</f>
        <v>13052</v>
      </c>
      <c r="D28" s="8">
        <f t="shared" si="6"/>
        <v>3.7</v>
      </c>
      <c r="E28" s="46">
        <f t="shared" si="7"/>
        <v>19.4</v>
      </c>
      <c r="F28" s="64">
        <f>SUM(Kalisz!F28,Konin!F28,Leszno!F28,Piła!F28,Poznań!F28)</f>
        <v>13308.299999999997</v>
      </c>
      <c r="G28" s="8">
        <f t="shared" si="8"/>
        <v>3</v>
      </c>
      <c r="H28" s="45">
        <v>30.3</v>
      </c>
      <c r="I28" s="64">
        <f>SUM(Kalisz!I28,Konin!I28,Leszno!I28,Piła!I28,Poznań!I28)</f>
        <v>8498.4</v>
      </c>
      <c r="J28" s="8">
        <f t="shared" si="15"/>
        <v>1.3</v>
      </c>
      <c r="K28" s="46">
        <v>21.7</v>
      </c>
      <c r="L28" s="64">
        <f>SUM(Kalisz!L28,Konin!L28,Leszno!L28,Piła!L28,Poznań!L28)</f>
        <v>14748.599999999999</v>
      </c>
      <c r="M28" s="8">
        <f t="shared" si="11"/>
        <v>1.9</v>
      </c>
      <c r="N28" s="45">
        <v>37.2</v>
      </c>
      <c r="O28" s="64">
        <f>SUM(Kalisz!O28,Konin!O28,Leszno!O28,Piła!O28,Poznań!O28)</f>
        <v>38906.9</v>
      </c>
      <c r="P28" s="8">
        <f t="shared" si="3"/>
        <v>4.7</v>
      </c>
      <c r="Q28" s="46">
        <f t="shared" si="13"/>
        <v>34.9</v>
      </c>
      <c r="R28" s="60">
        <f t="shared" si="14"/>
        <v>298.1</v>
      </c>
      <c r="S28" s="8">
        <f t="shared" si="16"/>
        <v>263.8</v>
      </c>
      <c r="T28" s="63"/>
      <c r="U28" s="63"/>
      <c r="V28" s="63"/>
      <c r="W28" s="63"/>
      <c r="X28" s="63"/>
      <c r="Y28" s="63"/>
      <c r="Z28" s="63"/>
    </row>
    <row r="29" spans="1:26" ht="15.75">
      <c r="A29" s="4"/>
      <c r="B29" s="57" t="s">
        <v>28</v>
      </c>
      <c r="C29" s="64">
        <f>SUM(Kalisz!C29,Konin!C29,Leszno!C29,Piła!C29,Poznań!C29)</f>
        <v>74.6</v>
      </c>
      <c r="D29" s="8">
        <f t="shared" si="6"/>
        <v>0</v>
      </c>
      <c r="E29" s="46">
        <f t="shared" si="7"/>
        <v>0.1</v>
      </c>
      <c r="F29" s="64">
        <f>SUM(Kalisz!F29,Konin!F29,Leszno!F29,Piła!F29,Poznań!F29)</f>
        <v>20.5</v>
      </c>
      <c r="G29" s="8">
        <f t="shared" si="8"/>
        <v>0</v>
      </c>
      <c r="H29" s="45">
        <f t="shared" si="9"/>
        <v>0</v>
      </c>
      <c r="I29" s="64">
        <f>SUM(Kalisz!I29,Konin!I29,Leszno!I29,Piła!I29,Poznań!I29)</f>
        <v>15.4</v>
      </c>
      <c r="J29" s="8">
        <f t="shared" si="15"/>
        <v>0</v>
      </c>
      <c r="K29" s="46">
        <f t="shared" si="10"/>
        <v>0</v>
      </c>
      <c r="L29" s="64">
        <f>SUM(Kalisz!L29,Konin!L29,Leszno!L29,Piła!L29,Poznań!L29)</f>
        <v>0</v>
      </c>
      <c r="M29" s="8">
        <f t="shared" si="11"/>
        <v>0</v>
      </c>
      <c r="N29" s="45">
        <f t="shared" si="12"/>
        <v>0</v>
      </c>
      <c r="O29" s="64">
        <f>SUM(Kalisz!O29,Konin!O29,Leszno!O29,Piła!O29,Poznań!O29)</f>
        <v>13.3</v>
      </c>
      <c r="P29" s="8">
        <f t="shared" si="3"/>
        <v>0</v>
      </c>
      <c r="Q29" s="46">
        <f t="shared" si="13"/>
        <v>0</v>
      </c>
      <c r="R29" s="60">
        <f t="shared" si="14"/>
        <v>17.8</v>
      </c>
      <c r="S29" s="25" t="s">
        <v>38</v>
      </c>
      <c r="T29" s="26"/>
      <c r="U29" s="26"/>
      <c r="V29" s="26"/>
      <c r="W29" s="26"/>
      <c r="X29" s="26"/>
      <c r="Y29" s="26"/>
      <c r="Z29" s="26"/>
    </row>
    <row r="30" spans="1:26" ht="15.75">
      <c r="A30" s="6"/>
      <c r="B30" s="62" t="s">
        <v>29</v>
      </c>
      <c r="C30" s="65">
        <f>SUM(Kalisz!C30,Konin!C30,Leszno!C30,Piła!C30,Poznań!C30)</f>
        <v>195.5</v>
      </c>
      <c r="D30" s="9">
        <f t="shared" si="6"/>
        <v>0.1</v>
      </c>
      <c r="E30" s="51">
        <f t="shared" si="7"/>
        <v>0.3</v>
      </c>
      <c r="F30" s="65">
        <f>SUM(Kalisz!F30,Konin!F30,Leszno!F30,Piła!F30,Poznań!F30)</f>
        <v>264.8</v>
      </c>
      <c r="G30" s="9">
        <f t="shared" si="8"/>
        <v>0.1</v>
      </c>
      <c r="H30" s="50">
        <f t="shared" si="9"/>
        <v>0.6</v>
      </c>
      <c r="I30" s="65">
        <f>SUM(Kalisz!I30,Konin!I30,Leszno!I30,Piła!I30,Poznań!I30)</f>
        <v>158.9</v>
      </c>
      <c r="J30" s="9">
        <f t="shared" si="15"/>
        <v>0</v>
      </c>
      <c r="K30" s="51">
        <f t="shared" si="10"/>
        <v>0.4</v>
      </c>
      <c r="L30" s="65">
        <f>SUM(Kalisz!L30,Konin!L30,Leszno!L30,Piła!L30,Poznań!L30)</f>
        <v>289.3</v>
      </c>
      <c r="M30" s="9">
        <f t="shared" si="11"/>
        <v>0</v>
      </c>
      <c r="N30" s="50">
        <f t="shared" si="12"/>
        <v>0.7</v>
      </c>
      <c r="O30" s="65">
        <f>SUM(Kalisz!O30,Konin!O30,Leszno!O30,Piła!O30,Poznań!O30)</f>
        <v>371.4</v>
      </c>
      <c r="P30" s="9">
        <f t="shared" si="3"/>
        <v>0</v>
      </c>
      <c r="Q30" s="51">
        <f>ROUND(O30/$O$17*100,1)</f>
        <v>0.3</v>
      </c>
      <c r="R30" s="61">
        <f t="shared" si="14"/>
        <v>190</v>
      </c>
      <c r="S30" s="27">
        <f>ROUND(O30/L30*100,1)</f>
        <v>128.4</v>
      </c>
      <c r="T30" s="26"/>
      <c r="U30" s="26"/>
      <c r="V30" s="26"/>
      <c r="W30" s="26"/>
      <c r="X30" s="26"/>
      <c r="Y30" s="26"/>
      <c r="Z30" s="26"/>
    </row>
    <row r="31" spans="3:26" ht="15.75">
      <c r="C31" s="28"/>
      <c r="D31" s="28"/>
      <c r="E31" s="28"/>
      <c r="F31" s="28"/>
      <c r="G31" s="28"/>
      <c r="H31" s="28"/>
      <c r="I31" s="26"/>
      <c r="J31" s="26"/>
      <c r="K31" s="26"/>
      <c r="L31" s="26"/>
      <c r="M31" s="26"/>
      <c r="N31" s="26"/>
      <c r="O31" s="26"/>
      <c r="P31" s="3"/>
      <c r="Q31" s="3"/>
      <c r="R31" s="28"/>
      <c r="S31" s="28"/>
      <c r="T31" s="26"/>
      <c r="U31" s="26"/>
      <c r="V31" s="26"/>
      <c r="W31" s="26"/>
      <c r="X31" s="26"/>
      <c r="Y31" s="26"/>
      <c r="Z31" s="26"/>
    </row>
    <row r="32" spans="3:26" ht="15.75">
      <c r="C32" s="28"/>
      <c r="D32" s="28"/>
      <c r="E32" s="28"/>
      <c r="F32" s="28"/>
      <c r="G32" s="28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8"/>
      <c r="S32" s="28"/>
      <c r="T32" s="26"/>
      <c r="U32" s="26"/>
      <c r="V32" s="26"/>
      <c r="W32" s="26"/>
      <c r="X32" s="26"/>
      <c r="Y32" s="26"/>
      <c r="Z32" s="26"/>
    </row>
    <row r="33" spans="3:19" ht="15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8" ht="15.75">
      <c r="C35" s="3"/>
      <c r="D35" s="3"/>
      <c r="E35" s="3"/>
      <c r="F35" s="3"/>
      <c r="G35" s="3"/>
      <c r="H35" s="3"/>
    </row>
    <row r="36" spans="3:8" ht="15.75">
      <c r="C36" s="3"/>
      <c r="D36" s="3"/>
      <c r="E36" s="3"/>
      <c r="F36" s="3"/>
      <c r="G36" s="3"/>
      <c r="H36" s="3"/>
    </row>
    <row r="37" spans="3:8" ht="15.75">
      <c r="C37" s="3"/>
      <c r="D37" s="3"/>
      <c r="E37" s="3"/>
      <c r="F37" s="3"/>
      <c r="G37" s="3"/>
      <c r="H37" s="3"/>
    </row>
    <row r="38" spans="3:8" ht="15.75">
      <c r="C38" s="3"/>
      <c r="D38" s="3"/>
      <c r="E38" s="3"/>
      <c r="F38" s="3"/>
      <c r="G38" s="3"/>
      <c r="H38" s="3"/>
    </row>
    <row r="39" spans="3:8" ht="15.75">
      <c r="C39" s="3"/>
      <c r="D39" s="3"/>
      <c r="E39" s="3"/>
      <c r="F39" s="3"/>
      <c r="G39" s="3"/>
      <c r="H39" s="3"/>
    </row>
    <row r="40" spans="3:8" ht="15.75">
      <c r="C40" s="3"/>
      <c r="D40" s="3"/>
      <c r="E40" s="3"/>
      <c r="F40" s="3"/>
      <c r="G40" s="3"/>
      <c r="H40" s="3"/>
    </row>
    <row r="41" spans="3:8" ht="15.75">
      <c r="C41" s="3"/>
      <c r="D41" s="3"/>
      <c r="E41" s="3"/>
      <c r="F41" s="3"/>
      <c r="G41" s="3"/>
      <c r="H41" s="3"/>
    </row>
    <row r="42" spans="3:8" ht="15.75">
      <c r="C42" s="3"/>
      <c r="D42" s="3"/>
      <c r="E42" s="3"/>
      <c r="F42" s="3"/>
      <c r="G42" s="3"/>
      <c r="H42" s="3"/>
    </row>
    <row r="43" spans="3:8" ht="15.75">
      <c r="C43" s="3"/>
      <c r="D43" s="3"/>
      <c r="E43" s="3"/>
      <c r="F43" s="3"/>
      <c r="G43" s="3"/>
      <c r="H43" s="3"/>
    </row>
    <row r="44" spans="3:8" ht="15.75">
      <c r="C44" s="3"/>
      <c r="D44" s="3"/>
      <c r="E44" s="3"/>
      <c r="F44" s="3"/>
      <c r="G44" s="3"/>
      <c r="H44" s="3"/>
    </row>
    <row r="45" spans="3:8" ht="15.75">
      <c r="C45" s="3"/>
      <c r="D45" s="3"/>
      <c r="E45" s="3"/>
      <c r="F45" s="3"/>
      <c r="G45" s="3"/>
      <c r="H45" s="3"/>
    </row>
    <row r="46" spans="3:8" ht="15.75">
      <c r="C46" s="3"/>
      <c r="D46" s="3"/>
      <c r="E46" s="3"/>
      <c r="F46" s="3"/>
      <c r="G46" s="3"/>
      <c r="H46" s="3"/>
    </row>
    <row r="47" spans="3:8" ht="15.75">
      <c r="C47" s="3"/>
      <c r="D47" s="3"/>
      <c r="E47" s="3"/>
      <c r="F47" s="3"/>
      <c r="G47" s="3"/>
      <c r="H47" s="3"/>
    </row>
    <row r="48" spans="3:8" ht="15.75">
      <c r="C48" s="3"/>
      <c r="D48" s="3"/>
      <c r="E48" s="3"/>
      <c r="F48" s="3"/>
      <c r="G48" s="3"/>
      <c r="H48" s="3"/>
    </row>
    <row r="49" spans="3:8" ht="15.75">
      <c r="C49" s="3"/>
      <c r="D49" s="3"/>
      <c r="E49" s="3"/>
      <c r="F49" s="3"/>
      <c r="G49" s="3"/>
      <c r="H49" s="3"/>
    </row>
    <row r="50" spans="3:8" ht="15.75">
      <c r="C50" s="3"/>
      <c r="D50" s="3"/>
      <c r="E50" s="3"/>
      <c r="F50" s="3"/>
      <c r="G50" s="3"/>
      <c r="H50" s="3"/>
    </row>
    <row r="51" spans="3:8" ht="15.75">
      <c r="C51" s="3"/>
      <c r="D51" s="3"/>
      <c r="E51" s="3"/>
      <c r="F51" s="3"/>
      <c r="G51" s="3"/>
      <c r="H51" s="3"/>
    </row>
    <row r="52" spans="3:8" ht="15.75">
      <c r="C52" s="3"/>
      <c r="D52" s="3"/>
      <c r="E52" s="3"/>
      <c r="F52" s="3"/>
      <c r="G52" s="3"/>
      <c r="H52" s="3"/>
    </row>
    <row r="53" spans="3:8" ht="15.75">
      <c r="C53" s="3"/>
      <c r="D53" s="3"/>
      <c r="E53" s="3"/>
      <c r="F53" s="3"/>
      <c r="G53" s="3"/>
      <c r="H53" s="3"/>
    </row>
    <row r="54" spans="3:8" ht="15.75">
      <c r="C54" s="3"/>
      <c r="D54" s="3"/>
      <c r="E54" s="3"/>
      <c r="F54" s="3"/>
      <c r="G54" s="3"/>
      <c r="H54" s="3"/>
    </row>
    <row r="55" spans="3:8" ht="15.75">
      <c r="C55" s="3"/>
      <c r="D55" s="3"/>
      <c r="E55" s="3"/>
      <c r="F55" s="3"/>
      <c r="G55" s="3"/>
      <c r="H55" s="3"/>
    </row>
    <row r="56" spans="3:8" ht="15.75">
      <c r="C56" s="3"/>
      <c r="D56" s="3"/>
      <c r="E56" s="3"/>
      <c r="F56" s="3"/>
      <c r="G56" s="3"/>
      <c r="H56" s="3"/>
    </row>
    <row r="57" spans="3:8" ht="15.75">
      <c r="C57" s="3"/>
      <c r="D57" s="3"/>
      <c r="E57" s="3"/>
      <c r="F57" s="3"/>
      <c r="G57" s="3"/>
      <c r="H57" s="3"/>
    </row>
    <row r="58" spans="3:8" ht="15.75">
      <c r="C58" s="3"/>
      <c r="D58" s="3"/>
      <c r="E58" s="3"/>
      <c r="F58" s="3"/>
      <c r="G58" s="3"/>
      <c r="H58" s="3"/>
    </row>
    <row r="59" spans="3:8" ht="15.75">
      <c r="C59" s="3"/>
      <c r="D59" s="3"/>
      <c r="E59" s="3"/>
      <c r="F59" s="3"/>
      <c r="G59" s="3"/>
      <c r="H59" s="3"/>
    </row>
  </sheetData>
  <mergeCells count="27">
    <mergeCell ref="G8:G9"/>
    <mergeCell ref="C6:Q6"/>
    <mergeCell ref="C8:C9"/>
    <mergeCell ref="D8:D9"/>
    <mergeCell ref="F8:F9"/>
    <mergeCell ref="O7:Q7"/>
    <mergeCell ref="O8:O9"/>
    <mergeCell ref="P8:P9"/>
    <mergeCell ref="Q8:Q9"/>
    <mergeCell ref="F7:H7"/>
    <mergeCell ref="I8:I9"/>
    <mergeCell ref="J8:J9"/>
    <mergeCell ref="K8:K9"/>
    <mergeCell ref="R6:S7"/>
    <mergeCell ref="R8:S8"/>
    <mergeCell ref="N8:N9"/>
    <mergeCell ref="I7:K7"/>
    <mergeCell ref="A2:S2"/>
    <mergeCell ref="A4:S4"/>
    <mergeCell ref="A6:B9"/>
    <mergeCell ref="H8:H9"/>
    <mergeCell ref="E8:E9"/>
    <mergeCell ref="C7:E7"/>
    <mergeCell ref="L7:N7"/>
    <mergeCell ref="A3:S3"/>
    <mergeCell ref="L8:L9"/>
    <mergeCell ref="M8:M9"/>
  </mergeCells>
  <printOptions/>
  <pageMargins left="0.22" right="0.44" top="1.36" bottom="0.61" header="0.5" footer="0.71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B10" sqref="B10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47.8</v>
      </c>
      <c r="C3" s="8">
        <v>50.1</v>
      </c>
      <c r="D3" s="8">
        <v>45.7</v>
      </c>
      <c r="E3">
        <v>43.9</v>
      </c>
      <c r="F3" s="24">
        <v>35.4</v>
      </c>
    </row>
    <row r="4" spans="1:6" ht="15.75">
      <c r="A4" s="10" t="s">
        <v>13</v>
      </c>
      <c r="B4" s="8">
        <v>17.1</v>
      </c>
      <c r="C4" s="8">
        <v>23.4</v>
      </c>
      <c r="D4" s="8">
        <v>25</v>
      </c>
      <c r="E4">
        <v>26.7</v>
      </c>
      <c r="F4" s="24">
        <v>24.6</v>
      </c>
    </row>
    <row r="5" spans="1:6" ht="15.75">
      <c r="A5" s="10" t="s">
        <v>12</v>
      </c>
      <c r="B5" s="8">
        <v>2.6</v>
      </c>
      <c r="C5" s="8">
        <v>9.8</v>
      </c>
      <c r="D5" s="8">
        <v>13.7</v>
      </c>
      <c r="E5">
        <v>17.3</v>
      </c>
      <c r="F5" s="24">
        <v>20.9</v>
      </c>
    </row>
    <row r="6" spans="1:6" ht="15.75">
      <c r="A6" s="10" t="s">
        <v>14</v>
      </c>
      <c r="B6" s="8">
        <v>10.3</v>
      </c>
      <c r="C6" s="8">
        <v>6</v>
      </c>
      <c r="D6" s="8">
        <v>8.1</v>
      </c>
      <c r="E6">
        <v>5.8</v>
      </c>
      <c r="F6" s="24">
        <v>3.9</v>
      </c>
    </row>
    <row r="7" spans="1:6" ht="15.75">
      <c r="A7" s="10" t="s">
        <v>15</v>
      </c>
      <c r="B7" s="8">
        <v>1.9</v>
      </c>
      <c r="C7" s="8">
        <v>1.3</v>
      </c>
      <c r="D7" s="8">
        <v>1</v>
      </c>
      <c r="E7">
        <v>0.9</v>
      </c>
      <c r="F7" s="24">
        <v>1.1</v>
      </c>
    </row>
    <row r="8" spans="1:6" ht="15.75">
      <c r="A8" s="19" t="s">
        <v>37</v>
      </c>
      <c r="B8" s="8">
        <v>20.3</v>
      </c>
      <c r="C8" s="8">
        <v>9.4</v>
      </c>
      <c r="D8" s="8">
        <v>6.6</v>
      </c>
      <c r="E8">
        <v>5.5</v>
      </c>
      <c r="F8" s="24">
        <v>14</v>
      </c>
    </row>
    <row r="9" spans="2:5" ht="15.75">
      <c r="B9" s="22"/>
      <c r="C9" s="22"/>
      <c r="D9" s="22"/>
      <c r="E9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7" sqref="A7:IV7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55.2</v>
      </c>
      <c r="C3" s="8">
        <v>60.5</v>
      </c>
      <c r="D3" s="8">
        <v>55.4</v>
      </c>
      <c r="E3">
        <v>53.6</v>
      </c>
      <c r="F3" s="24">
        <v>45.4</v>
      </c>
    </row>
    <row r="4" spans="1:6" ht="15.75">
      <c r="A4" s="10" t="s">
        <v>13</v>
      </c>
      <c r="B4" s="8">
        <v>7</v>
      </c>
      <c r="C4" s="8">
        <v>12</v>
      </c>
      <c r="D4" s="8">
        <v>16.1</v>
      </c>
      <c r="E4">
        <v>18.4</v>
      </c>
      <c r="F4" s="24">
        <v>17.6</v>
      </c>
    </row>
    <row r="5" spans="1:6" ht="15.75">
      <c r="A5" s="10" t="s">
        <v>12</v>
      </c>
      <c r="B5" s="8">
        <v>1.5</v>
      </c>
      <c r="C5" s="8">
        <v>5.1</v>
      </c>
      <c r="D5" s="8">
        <v>7.8</v>
      </c>
      <c r="E5">
        <v>10.8</v>
      </c>
      <c r="F5" s="24">
        <v>14.7</v>
      </c>
    </row>
    <row r="6" spans="1:6" ht="15.75">
      <c r="A6" s="10" t="s">
        <v>14</v>
      </c>
      <c r="B6" s="8">
        <v>10.2</v>
      </c>
      <c r="C6" s="8">
        <v>6.8</v>
      </c>
      <c r="D6" s="8">
        <v>8.2</v>
      </c>
      <c r="E6">
        <v>7.5</v>
      </c>
      <c r="F6" s="24">
        <v>4.7</v>
      </c>
    </row>
    <row r="7" spans="1:6" ht="15.75">
      <c r="A7" s="10" t="s">
        <v>15</v>
      </c>
      <c r="B7" s="8">
        <v>0.9</v>
      </c>
      <c r="C7" s="8">
        <v>1.3</v>
      </c>
      <c r="D7" s="8">
        <v>3</v>
      </c>
      <c r="E7">
        <v>1.2</v>
      </c>
      <c r="F7" s="24">
        <v>1.2</v>
      </c>
    </row>
    <row r="8" spans="1:6" ht="15.75">
      <c r="A8" s="19" t="s">
        <v>37</v>
      </c>
      <c r="B8" s="8">
        <v>25.2</v>
      </c>
      <c r="C8" s="8">
        <v>14.3</v>
      </c>
      <c r="D8" s="8">
        <v>9.6</v>
      </c>
      <c r="E8">
        <v>8.5</v>
      </c>
      <c r="F8" s="24">
        <v>16.5</v>
      </c>
    </row>
    <row r="9" spans="2:5" ht="15.75">
      <c r="B9" s="22"/>
      <c r="C9" s="22"/>
      <c r="D9" s="22"/>
      <c r="E9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7" sqref="A7:IV7"/>
    </sheetView>
  </sheetViews>
  <sheetFormatPr defaultColWidth="8.796875" defaultRowHeight="15"/>
  <cols>
    <col min="1" max="16384" width="10.19921875" style="0" customWidth="1"/>
  </cols>
  <sheetData>
    <row r="2" spans="2:6" ht="15.75">
      <c r="B2">
        <v>1999</v>
      </c>
      <c r="C2">
        <v>2000</v>
      </c>
      <c r="D2">
        <v>2001</v>
      </c>
      <c r="E2">
        <v>2002</v>
      </c>
      <c r="F2">
        <v>2003</v>
      </c>
    </row>
    <row r="3" spans="1:6" ht="15.75">
      <c r="A3" s="10" t="s">
        <v>11</v>
      </c>
      <c r="B3" s="8">
        <v>49.2</v>
      </c>
      <c r="C3" s="8">
        <v>54.5</v>
      </c>
      <c r="D3" s="8">
        <v>49.8</v>
      </c>
      <c r="E3">
        <v>45.1</v>
      </c>
      <c r="F3" s="24">
        <v>35.7</v>
      </c>
    </row>
    <row r="4" spans="1:6" ht="15.75">
      <c r="A4" s="10" t="s">
        <v>13</v>
      </c>
      <c r="B4" s="8">
        <v>8.9</v>
      </c>
      <c r="C4" s="8">
        <v>13.8</v>
      </c>
      <c r="D4" s="8">
        <v>16.8</v>
      </c>
      <c r="E4">
        <v>21</v>
      </c>
      <c r="F4" s="24">
        <v>17.6</v>
      </c>
    </row>
    <row r="5" spans="1:6" ht="15.75">
      <c r="A5" s="10" t="s">
        <v>12</v>
      </c>
      <c r="B5" s="8">
        <v>2.5</v>
      </c>
      <c r="C5" s="8">
        <v>8.7</v>
      </c>
      <c r="D5" s="8">
        <v>12.1</v>
      </c>
      <c r="E5">
        <v>17.7</v>
      </c>
      <c r="F5" s="24">
        <v>23.4</v>
      </c>
    </row>
    <row r="6" spans="1:6" ht="15.75">
      <c r="A6" s="10" t="s">
        <v>14</v>
      </c>
      <c r="B6" s="8">
        <v>23</v>
      </c>
      <c r="C6" s="8">
        <v>11.6</v>
      </c>
      <c r="D6" s="8">
        <v>14.3</v>
      </c>
      <c r="E6">
        <v>10.5</v>
      </c>
      <c r="F6" s="24">
        <v>6.8</v>
      </c>
    </row>
    <row r="7" spans="1:6" ht="15.75">
      <c r="A7" s="10" t="s">
        <v>15</v>
      </c>
      <c r="B7" s="8">
        <v>0.7</v>
      </c>
      <c r="C7" s="8">
        <v>0.8</v>
      </c>
      <c r="D7" s="8">
        <v>0.8</v>
      </c>
      <c r="E7">
        <v>0.7</v>
      </c>
      <c r="F7" s="24">
        <v>1</v>
      </c>
    </row>
    <row r="8" spans="1:6" ht="15.75">
      <c r="A8" s="19" t="s">
        <v>37</v>
      </c>
      <c r="B8" s="8">
        <v>15.8</v>
      </c>
      <c r="C8" s="8">
        <v>10.8</v>
      </c>
      <c r="D8" s="8">
        <v>6.1</v>
      </c>
      <c r="E8">
        <v>4.9</v>
      </c>
      <c r="F8" s="24">
        <v>15.6</v>
      </c>
    </row>
    <row r="9" spans="2:5" ht="15.75">
      <c r="B9" s="22"/>
      <c r="C9" s="22"/>
      <c r="D9" s="22"/>
      <c r="E9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Archiwum</dc:creator>
  <cp:keywords/>
  <dc:description/>
  <cp:lastModifiedBy>Piła2</cp:lastModifiedBy>
  <cp:lastPrinted>2004-07-16T07:12:27Z</cp:lastPrinted>
  <dcterms:created xsi:type="dcterms:W3CDTF">2001-03-21T09:13:10Z</dcterms:created>
  <dcterms:modified xsi:type="dcterms:W3CDTF">2004-07-30T13:12:14Z</dcterms:modified>
  <cp:category/>
  <cp:version/>
  <cp:contentType/>
  <cp:contentStatus/>
</cp:coreProperties>
</file>