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tabela 1" sheetId="1" r:id="rId1"/>
    <sheet name="Wykres1" sheetId="2" r:id="rId2"/>
    <sheet name="wykres 1" sheetId="3" r:id="rId3"/>
    <sheet name="tabela 2" sheetId="4" r:id="rId4"/>
    <sheet name="Wykres2" sheetId="5" r:id="rId5"/>
    <sheet name="wykres 2" sheetId="6" r:id="rId6"/>
    <sheet name="tabela 3" sheetId="7" r:id="rId7"/>
    <sheet name="Wykres3" sheetId="8" r:id="rId8"/>
    <sheet name="wykres 3" sheetId="9" r:id="rId9"/>
    <sheet name="tabela 4" sheetId="10" r:id="rId10"/>
    <sheet name="Wykres4" sheetId="11" r:id="rId11"/>
    <sheet name="wykres 4" sheetId="12" r:id="rId12"/>
    <sheet name="tabela 5" sheetId="13" r:id="rId13"/>
    <sheet name="Wykres5" sheetId="14" r:id="rId14"/>
    <sheet name="wykres 5" sheetId="15" r:id="rId15"/>
    <sheet name="tabela 6" sheetId="16" r:id="rId16"/>
    <sheet name="Wykres6" sheetId="17" r:id="rId17"/>
    <sheet name="wykres 6" sheetId="18" r:id="rId18"/>
    <sheet name="tabela 7" sheetId="19" r:id="rId19"/>
    <sheet name="Wykres7" sheetId="20" r:id="rId20"/>
    <sheet name="wykres 7" sheetId="21" r:id="rId21"/>
    <sheet name="tabela 8" sheetId="22" r:id="rId22"/>
    <sheet name="Wykres8" sheetId="23" r:id="rId23"/>
    <sheet name="wykres 8" sheetId="24" r:id="rId24"/>
    <sheet name="Wykres8a" sheetId="25" r:id="rId25"/>
    <sheet name="wykres 8a" sheetId="26" r:id="rId26"/>
    <sheet name="tabela 9" sheetId="27" r:id="rId27"/>
    <sheet name="Wykres 9" sheetId="28" r:id="rId28"/>
    <sheet name="wykres 9 podregiony" sheetId="29" r:id="rId29"/>
  </sheets>
  <definedNames>
    <definedName name="_xlnm.Print_Area" localSheetId="6">'tabela 3'!$A$1:$H$283</definedName>
    <definedName name="_xlnm.Print_Area" localSheetId="9">'tabela 4'!$A$1:$K$49</definedName>
    <definedName name="_xlnm.Print_Area" localSheetId="12">'tabela 5'!$A$1:$K$43</definedName>
    <definedName name="_xlnm.Print_Area" localSheetId="15">'tabela 6'!$A$1:$K$43</definedName>
    <definedName name="_xlnm.Print_Area" localSheetId="18">'tabela 7'!$A$1:$K$55</definedName>
    <definedName name="_xlnm.Print_Area" localSheetId="26">'tabela 9'!$A$1:$H$242</definedName>
    <definedName name="_xlnm.Print_Titles" localSheetId="26">'tabela 9'!$5:$8</definedName>
  </definedNames>
  <calcPr fullCalcOnLoad="1"/>
</workbook>
</file>

<file path=xl/sharedStrings.xml><?xml version="1.0" encoding="utf-8"?>
<sst xmlns="http://schemas.openxmlformats.org/spreadsheetml/2006/main" count="905" uniqueCount="420">
  <si>
    <t>na terenie działania WUP w Poznaniu Oddział Zamiejscowy w Pile</t>
  </si>
  <si>
    <t>Ogółem</t>
  </si>
  <si>
    <t>Chodzież</t>
  </si>
  <si>
    <t>Czarnków</t>
  </si>
  <si>
    <t>Piła</t>
  </si>
  <si>
    <t>Wągrowiec</t>
  </si>
  <si>
    <t>Złotów</t>
  </si>
  <si>
    <t>wg stanu na koniec</t>
  </si>
  <si>
    <t>ogółem</t>
  </si>
  <si>
    <t>kobiety</t>
  </si>
  <si>
    <t>Dynamika 1999=100</t>
  </si>
  <si>
    <t>w latach 1999-2000</t>
  </si>
  <si>
    <t xml:space="preserve">Stopa bezrobocia według Powiatowych Urzędów Pracy </t>
  </si>
  <si>
    <t>Wyszczególnienie</t>
  </si>
  <si>
    <t>Kraj</t>
  </si>
  <si>
    <t>na koniec</t>
  </si>
  <si>
    <t>Powiat czarnkowsko-trzcianecki</t>
  </si>
  <si>
    <t>Powiat chodzieski</t>
  </si>
  <si>
    <t>Powiat pilski</t>
  </si>
  <si>
    <t>Powiat złotowski</t>
  </si>
  <si>
    <t>Powiat wągrowiecki</t>
  </si>
  <si>
    <t>Chodzież (m)</t>
  </si>
  <si>
    <t>Chodzież (g)</t>
  </si>
  <si>
    <t>Budzyń (g)</t>
  </si>
  <si>
    <t>Margonin (mig)</t>
  </si>
  <si>
    <t>Szamocin (mig)</t>
  </si>
  <si>
    <t>Czarnków (m)</t>
  </si>
  <si>
    <t>Czarnków (g)</t>
  </si>
  <si>
    <t>Lubasz (g)</t>
  </si>
  <si>
    <t>Drawsko (g)</t>
  </si>
  <si>
    <t>Połajewo (g)</t>
  </si>
  <si>
    <t>Krzyż (mig)</t>
  </si>
  <si>
    <t>Trzcianka (mig)</t>
  </si>
  <si>
    <t>Wieleń (mig)</t>
  </si>
  <si>
    <t>Piła (m)</t>
  </si>
  <si>
    <t>Kaczory (g)</t>
  </si>
  <si>
    <t>Szydłowo (g)</t>
  </si>
  <si>
    <t>Ujście (mig)</t>
  </si>
  <si>
    <t>Wyrzysk (mig)</t>
  </si>
  <si>
    <t>Białośliwie (g)</t>
  </si>
  <si>
    <t>Łobżenica (mig)</t>
  </si>
  <si>
    <t>Miasteczko Kr. (g)</t>
  </si>
  <si>
    <t>Wysoka (mig)</t>
  </si>
  <si>
    <t>Wągrowiec (m)</t>
  </si>
  <si>
    <t>Wągrowiec (g)</t>
  </si>
  <si>
    <t>Wapno (g)</t>
  </si>
  <si>
    <t>Damasławek (g)</t>
  </si>
  <si>
    <t>Gołańcz (mig)</t>
  </si>
  <si>
    <t>Skoki (mig)</t>
  </si>
  <si>
    <t>Mieścisko (g)</t>
  </si>
  <si>
    <t>Złotów (m)</t>
  </si>
  <si>
    <t>Złotów (g)</t>
  </si>
  <si>
    <t>Jastrowie (mig)</t>
  </si>
  <si>
    <t>Krajenka (mig)</t>
  </si>
  <si>
    <t>Okonek (mig)</t>
  </si>
  <si>
    <t>Lipka (g)</t>
  </si>
  <si>
    <t>Tarnówka (g)</t>
  </si>
  <si>
    <t>Zakrzewo (g)</t>
  </si>
  <si>
    <t>Struktura bezrobotnych według wieku</t>
  </si>
  <si>
    <t>w liczbach bezwzględnych</t>
  </si>
  <si>
    <t>w % ogółu bezrobotnych</t>
  </si>
  <si>
    <t>15-17 lat</t>
  </si>
  <si>
    <t>18-24 lat</t>
  </si>
  <si>
    <t>25-34 lat</t>
  </si>
  <si>
    <t>35-44 lat</t>
  </si>
  <si>
    <t>45-54 lat</t>
  </si>
  <si>
    <t>55 i więcej lat</t>
  </si>
  <si>
    <t>wyższe</t>
  </si>
  <si>
    <t>policealne i średnie zawodowe</t>
  </si>
  <si>
    <t>średnie ogólnokształcące</t>
  </si>
  <si>
    <t>zasadnicze zawodowe</t>
  </si>
  <si>
    <t>podstawowe i niepełne podstawowe</t>
  </si>
  <si>
    <t>do 1 miesiąca</t>
  </si>
  <si>
    <t>1-3 miesięcy</t>
  </si>
  <si>
    <t>3-6 miesięcy</t>
  </si>
  <si>
    <t>6-12 miesięcy</t>
  </si>
  <si>
    <t>pow. 12 miesięcy</t>
  </si>
  <si>
    <t>do 1 roku</t>
  </si>
  <si>
    <t>1-5 lat</t>
  </si>
  <si>
    <t>5-10 lat</t>
  </si>
  <si>
    <t>10-20 lat</t>
  </si>
  <si>
    <t>20-30 lat</t>
  </si>
  <si>
    <t>30 i więcej lat</t>
  </si>
  <si>
    <t>bez stażu</t>
  </si>
  <si>
    <t>Nowo zarejestrowani</t>
  </si>
  <si>
    <t>Wyłączeni z ewidencji</t>
  </si>
  <si>
    <t>w tym z powodu:</t>
  </si>
  <si>
    <t>podjęcia pracy</t>
  </si>
  <si>
    <t>robót publicznych</t>
  </si>
  <si>
    <t>rezygnacja ze statusu bezrobotnego</t>
  </si>
  <si>
    <t>rezygnacja ze statusu bezrobotn.</t>
  </si>
  <si>
    <t>nie potwierdzenie gotowości do pracy</t>
  </si>
  <si>
    <t>prac interwen-cyjnych</t>
  </si>
  <si>
    <t>od stycznia do grudnia</t>
  </si>
  <si>
    <t>prace interwencyjne</t>
  </si>
  <si>
    <t>roboty publiczne</t>
  </si>
  <si>
    <t>w latach 1999-2001</t>
  </si>
  <si>
    <t>1999=100</t>
  </si>
  <si>
    <t>mężczyźni</t>
  </si>
  <si>
    <t>w latach 1999-2002</t>
  </si>
  <si>
    <t>1999</t>
  </si>
  <si>
    <t>2000</t>
  </si>
  <si>
    <t>2001</t>
  </si>
  <si>
    <t>2002</t>
  </si>
  <si>
    <t>Tabela 1</t>
  </si>
  <si>
    <t>Tabela 2</t>
  </si>
  <si>
    <t>Tabela 3</t>
  </si>
  <si>
    <t>Tabela 4</t>
  </si>
  <si>
    <t>Tabela 5</t>
  </si>
  <si>
    <t>Tabela 6</t>
  </si>
  <si>
    <t>Tabela 8</t>
  </si>
  <si>
    <t>Tabela 9</t>
  </si>
  <si>
    <t>powiat</t>
  </si>
  <si>
    <t>chodzieski</t>
  </si>
  <si>
    <t>czarnkowsko-trzcianecki</t>
  </si>
  <si>
    <t>pilski</t>
  </si>
  <si>
    <t>wągrowiecki</t>
  </si>
  <si>
    <t>złotowski</t>
  </si>
  <si>
    <t>jarociński</t>
  </si>
  <si>
    <t>kępiński</t>
  </si>
  <si>
    <t>krotoszyński</t>
  </si>
  <si>
    <t>ostrowski</t>
  </si>
  <si>
    <t>ostrzeszowski</t>
  </si>
  <si>
    <t>pleszewski</t>
  </si>
  <si>
    <t>kaliski*</t>
  </si>
  <si>
    <t>kolski</t>
  </si>
  <si>
    <t>słupecki</t>
  </si>
  <si>
    <t>turecki</t>
  </si>
  <si>
    <t>gostyński</t>
  </si>
  <si>
    <t>kościański</t>
  </si>
  <si>
    <t>rawicki</t>
  </si>
  <si>
    <t>wolsztyński</t>
  </si>
  <si>
    <t>leszczyński*</t>
  </si>
  <si>
    <t>koniński*</t>
  </si>
  <si>
    <t>nowotomyski</t>
  </si>
  <si>
    <t>gnieźnieński</t>
  </si>
  <si>
    <t>grodziski</t>
  </si>
  <si>
    <t>międzychodzki</t>
  </si>
  <si>
    <t>obornicki</t>
  </si>
  <si>
    <t>szamotulski</t>
  </si>
  <si>
    <t>średzki</t>
  </si>
  <si>
    <t>śremski</t>
  </si>
  <si>
    <t>wrzesiński</t>
  </si>
  <si>
    <t>WOJEWÓDZTWO</t>
  </si>
  <si>
    <t>Bezrobotni zarejstrowani według powiatów w województwie wielkopolskim</t>
  </si>
  <si>
    <t>poznański*</t>
  </si>
  <si>
    <t>* powiat grodzki i ziemski</t>
  </si>
  <si>
    <t>Powiat jarociński</t>
  </si>
  <si>
    <t>Jarocin (mig)</t>
  </si>
  <si>
    <t>Żerków (mig)</t>
  </si>
  <si>
    <t>Jaraczewo (g)</t>
  </si>
  <si>
    <t>Kotlin (g)</t>
  </si>
  <si>
    <t>Powiat kaliski*</t>
  </si>
  <si>
    <t>Stawiszyn (mig)</t>
  </si>
  <si>
    <t>Blizanów (g)</t>
  </si>
  <si>
    <t>Brzeziny (g)</t>
  </si>
  <si>
    <t>Ceków (g)</t>
  </si>
  <si>
    <t>Godziesze (g)</t>
  </si>
  <si>
    <t>Koźminek (g)</t>
  </si>
  <si>
    <t>Lisków (g)</t>
  </si>
  <si>
    <t>Mycielin (g)</t>
  </si>
  <si>
    <t>Opatówek (g)</t>
  </si>
  <si>
    <t>Szczytniki (g)</t>
  </si>
  <si>
    <t>Żelazków (g)</t>
  </si>
  <si>
    <t>Powiat kępiński</t>
  </si>
  <si>
    <t>Kępno (mig)</t>
  </si>
  <si>
    <t>Baranów (g)</t>
  </si>
  <si>
    <t>Bralin (g)</t>
  </si>
  <si>
    <t>Łęka Opatowska (g)</t>
  </si>
  <si>
    <t>Perzów (g)</t>
  </si>
  <si>
    <t>Rychtal (g)</t>
  </si>
  <si>
    <t>Trzcinica (g)</t>
  </si>
  <si>
    <t>Powiat krotoszyński</t>
  </si>
  <si>
    <t>Sulmierzyce (m)</t>
  </si>
  <si>
    <t>Krotoszyn (mig)</t>
  </si>
  <si>
    <t>Kobylin (mig)</t>
  </si>
  <si>
    <t>Zduny (mig)</t>
  </si>
  <si>
    <t>Rozdrażew (g)</t>
  </si>
  <si>
    <t>Koźmin Wlkp. (mig)</t>
  </si>
  <si>
    <t>Powiat ostrowski</t>
  </si>
  <si>
    <t>Ostrów Wlkp. (m)</t>
  </si>
  <si>
    <t>Raszków (mig)</t>
  </si>
  <si>
    <t>Odolanów (mig)</t>
  </si>
  <si>
    <t>Nowe Skalmierzyce (mig)</t>
  </si>
  <si>
    <t>Ostrów Wlkp. (g)</t>
  </si>
  <si>
    <t>Przygodzice (g)</t>
  </si>
  <si>
    <t>Sieroszewice (g)</t>
  </si>
  <si>
    <t>Sośnie (g)</t>
  </si>
  <si>
    <t>Powiat ostrzeszowski</t>
  </si>
  <si>
    <t>Ostrzeszów (mig)</t>
  </si>
  <si>
    <t>Grabów n.Prosną (mig)</t>
  </si>
  <si>
    <t>Mikstat (mig)</t>
  </si>
  <si>
    <t>Czajków (g)</t>
  </si>
  <si>
    <t>Doruchow (g)</t>
  </si>
  <si>
    <t>Kobyla Góra (g)</t>
  </si>
  <si>
    <t>Kraszewice (g)</t>
  </si>
  <si>
    <t>Powiat pleszewski</t>
  </si>
  <si>
    <t>Chocz (g)</t>
  </si>
  <si>
    <t>Czermin (g)</t>
  </si>
  <si>
    <t>Dobrzyca (g)</t>
  </si>
  <si>
    <t>Gizałki (g)</t>
  </si>
  <si>
    <t>Gołuchów (g)</t>
  </si>
  <si>
    <t>Powiat kolski</t>
  </si>
  <si>
    <t>Koło (m)</t>
  </si>
  <si>
    <t>Dąbie (mig)</t>
  </si>
  <si>
    <t>Kłodawa (mig)</t>
  </si>
  <si>
    <t>Przedecz (mig)</t>
  </si>
  <si>
    <t>Babiak (g)</t>
  </si>
  <si>
    <t>Chodów (g)</t>
  </si>
  <si>
    <t>Grzegorzew (g)</t>
  </si>
  <si>
    <t>Koło (g)</t>
  </si>
  <si>
    <t>Kościelec (g)</t>
  </si>
  <si>
    <t>Olszówka (g)</t>
  </si>
  <si>
    <t>Osiek Mały (g)</t>
  </si>
  <si>
    <t>Golina (mig)</t>
  </si>
  <si>
    <t>Kleczew (mig)</t>
  </si>
  <si>
    <t>Rychwał (mig)</t>
  </si>
  <si>
    <t>Sompolno (mig)</t>
  </si>
  <si>
    <t>Ślesin (mig)</t>
  </si>
  <si>
    <t>Grodziec (g)</t>
  </si>
  <si>
    <t>Kazimierz Biskupi (g)</t>
  </si>
  <si>
    <t>Kramsk (g)</t>
  </si>
  <si>
    <t>Krzymów (g)</t>
  </si>
  <si>
    <t>Rzgów (g)</t>
  </si>
  <si>
    <t>Skulsk (g)</t>
  </si>
  <si>
    <t>Stare Miasto (g)</t>
  </si>
  <si>
    <t>Wierzbinek (g)</t>
  </si>
  <si>
    <t>Wilczyn (g)</t>
  </si>
  <si>
    <t>Powiat słupecki</t>
  </si>
  <si>
    <t>Słupca (m)</t>
  </si>
  <si>
    <t>Zagórów (mig)</t>
  </si>
  <si>
    <t>Lądek (g)</t>
  </si>
  <si>
    <t>Orchowo (g)</t>
  </si>
  <si>
    <t>Ostrowite (g)</t>
  </si>
  <si>
    <t>Powidz (g)</t>
  </si>
  <si>
    <t>Słupca (g)</t>
  </si>
  <si>
    <t>Strzałkowo (g)</t>
  </si>
  <si>
    <t>Powiat turecki</t>
  </si>
  <si>
    <t>Turek (m)</t>
  </si>
  <si>
    <t>Dobra (mig)</t>
  </si>
  <si>
    <t>Tuliszków (mig)</t>
  </si>
  <si>
    <t>Brudzew (g)</t>
  </si>
  <si>
    <t>Kawęczyn (g)</t>
  </si>
  <si>
    <t>Malanów (g)</t>
  </si>
  <si>
    <t>Przykona (g)</t>
  </si>
  <si>
    <t>Turek (g)</t>
  </si>
  <si>
    <t>Władysławów (g)</t>
  </si>
  <si>
    <t>Powiat gostyński</t>
  </si>
  <si>
    <t>Powiat kościański</t>
  </si>
  <si>
    <t>Kościan (m)</t>
  </si>
  <si>
    <t>Kościan (g)</t>
  </si>
  <si>
    <t>Krzemieniewo (g)</t>
  </si>
  <si>
    <t>Lipno (g)</t>
  </si>
  <si>
    <t>Święciechowa (g)</t>
  </si>
  <si>
    <t>Wijewo (g)</t>
  </si>
  <si>
    <t>Włoszakowice (g)</t>
  </si>
  <si>
    <t>Powiat rawicki</t>
  </si>
  <si>
    <t>Przemęt (g)</t>
  </si>
  <si>
    <t>Siedlec (g)</t>
  </si>
  <si>
    <t xml:space="preserve">Powiat gnieźnieński </t>
  </si>
  <si>
    <t>Gniezno (m)</t>
  </si>
  <si>
    <t>Czerniejewo (mig)</t>
  </si>
  <si>
    <t>Kłecko (mig)</t>
  </si>
  <si>
    <t>Trzemeszno (mig)</t>
  </si>
  <si>
    <t>Witkowo (mig)</t>
  </si>
  <si>
    <t>Gniezno (g)</t>
  </si>
  <si>
    <t>Kiszkowo (g)</t>
  </si>
  <si>
    <t>Łubowo (g)</t>
  </si>
  <si>
    <t>Mieleszyn (g)</t>
  </si>
  <si>
    <t>Niechanowo (g)</t>
  </si>
  <si>
    <t>Powiat grodziski</t>
  </si>
  <si>
    <t>Kamieniec (g)</t>
  </si>
  <si>
    <t>Granowo (g)</t>
  </si>
  <si>
    <t>Powiat międzychodzki</t>
  </si>
  <si>
    <t>Powiat nowotomyski</t>
  </si>
  <si>
    <t>Powiat obornicki</t>
  </si>
  <si>
    <t>Powiat szamotulski</t>
  </si>
  <si>
    <t>Powiat śremski</t>
  </si>
  <si>
    <t>Powiat średzki</t>
  </si>
  <si>
    <t>Powiat wrzesiński</t>
  </si>
  <si>
    <t>Kwilcz (g)</t>
  </si>
  <si>
    <t>Chrzypsko Wielkie (g)</t>
  </si>
  <si>
    <t>Czerwonak (g)</t>
  </si>
  <si>
    <t>Dopiewo (g)</t>
  </si>
  <si>
    <t>Kleszczewo (g)</t>
  </si>
  <si>
    <t>Komorniki (g)</t>
  </si>
  <si>
    <t>Rokietnica (g)</t>
  </si>
  <si>
    <t>Suchy Las (g)</t>
  </si>
  <si>
    <t>Tarnowo Podgórne (g)</t>
  </si>
  <si>
    <t>Obrzycko (m)</t>
  </si>
  <si>
    <t>Obrzycko (g)</t>
  </si>
  <si>
    <t>Duszniki (g)</t>
  </si>
  <si>
    <t>Brodnica (g)</t>
  </si>
  <si>
    <t>Dominowo (g)</t>
  </si>
  <si>
    <t>Krzykosy (g)</t>
  </si>
  <si>
    <t>Zaniemyśl (g)</t>
  </si>
  <si>
    <t>Nekla (g)</t>
  </si>
  <si>
    <t>Kołaczkowo (g)</t>
  </si>
  <si>
    <t>Kuślin (g)</t>
  </si>
  <si>
    <t>Oborniki (mig)</t>
  </si>
  <si>
    <t>Ryczywół (g)</t>
  </si>
  <si>
    <t>Miedzichowo (g)</t>
  </si>
  <si>
    <t>Gostyń (mig)</t>
  </si>
  <si>
    <t>Borek (mig)</t>
  </si>
  <si>
    <t>Poniec (mig)</t>
  </si>
  <si>
    <t>Krobia (mig)</t>
  </si>
  <si>
    <t>Pogorzela (mig)</t>
  </si>
  <si>
    <t>Piaski (g)</t>
  </si>
  <si>
    <t>Pępowo (g)</t>
  </si>
  <si>
    <t>Śmigiel (mig)</t>
  </si>
  <si>
    <t>Krzywiń (mig)</t>
  </si>
  <si>
    <t>Czempiń (mig)</t>
  </si>
  <si>
    <t>Osieczna (mig)</t>
  </si>
  <si>
    <t>Rydzyna (mig)</t>
  </si>
  <si>
    <t>Pakosław (g)</t>
  </si>
  <si>
    <t>Jutrosin (mig)</t>
  </si>
  <si>
    <t>Rawicz (mig)</t>
  </si>
  <si>
    <t>Miejska Górka (mig)</t>
  </si>
  <si>
    <t>Powiat wolsztyński</t>
  </si>
  <si>
    <t>Grodzisk Wlkp. (mig)</t>
  </si>
  <si>
    <t>Rakoniewice (mig)</t>
  </si>
  <si>
    <t>Wielichowo (mig)</t>
  </si>
  <si>
    <t>Międzychód (mig)</t>
  </si>
  <si>
    <t>Sieraków Wlkp. (mig)</t>
  </si>
  <si>
    <t>Nowy Tomyśl (mig)</t>
  </si>
  <si>
    <t>Opalenica (mig)</t>
  </si>
  <si>
    <t>Lwówek (mig)</t>
  </si>
  <si>
    <t>Zbąszyń (mig)</t>
  </si>
  <si>
    <t>Rogoźno (mig)</t>
  </si>
  <si>
    <t>Buk (mig)</t>
  </si>
  <si>
    <t>Kostrzyn (mig)</t>
  </si>
  <si>
    <t>Kórnik (mig)</t>
  </si>
  <si>
    <t>Luboń (m)</t>
  </si>
  <si>
    <t>Murowana Goślina (mig)</t>
  </si>
  <si>
    <t>Pobiedziska (mig)</t>
  </si>
  <si>
    <t>Puszczykowo (m)</t>
  </si>
  <si>
    <t>Stęszew (mig)</t>
  </si>
  <si>
    <t>Swarzędz (mig)</t>
  </si>
  <si>
    <t>Kaźmierz (g)</t>
  </si>
  <si>
    <t>Ostroróg (mig)</t>
  </si>
  <si>
    <t>Pniewy (mig)</t>
  </si>
  <si>
    <t>Szamotuły (mig)</t>
  </si>
  <si>
    <t>Wronki (mig)</t>
  </si>
  <si>
    <t>Dolsk (mig)</t>
  </si>
  <si>
    <t>Śrem (mig)</t>
  </si>
  <si>
    <t>Środa Wlkp. (mig)</t>
  </si>
  <si>
    <t>Nowe Miasto n.Wartą (g)</t>
  </si>
  <si>
    <t>Miłosław (mig)</t>
  </si>
  <si>
    <t>Pyzdry (mig)</t>
  </si>
  <si>
    <t>Powiat koniński*</t>
  </si>
  <si>
    <t>Powiat leszczyński*</t>
  </si>
  <si>
    <t>Bezrobotni zarejstrowani według gmin w wojewódtwie wielkopolskim</t>
  </si>
  <si>
    <t>Powiat poznański*</t>
  </si>
  <si>
    <t>kaliski</t>
  </si>
  <si>
    <t>koniński</t>
  </si>
  <si>
    <t>leszczyński</t>
  </si>
  <si>
    <t>poznański</t>
  </si>
  <si>
    <t>województwo wielkopolskie</t>
  </si>
  <si>
    <t>w województwie wielkopolskim</t>
  </si>
  <si>
    <t>Bojanowo (mig)</t>
  </si>
  <si>
    <t>Wolsztyn (mig)</t>
  </si>
  <si>
    <t>Mosina (mig)</t>
  </si>
  <si>
    <t>Książ Wlkp. (mig)</t>
  </si>
  <si>
    <t>Września (mig)</t>
  </si>
  <si>
    <t>** miasta na prawach powiatu</t>
  </si>
  <si>
    <t>Kalisz**</t>
  </si>
  <si>
    <t>Konin**</t>
  </si>
  <si>
    <t>Leszno**</t>
  </si>
  <si>
    <t>Poznań**</t>
  </si>
  <si>
    <t>Podregion kaliski</t>
  </si>
  <si>
    <t>Podregion koniński</t>
  </si>
  <si>
    <t>Podregion leszczyński</t>
  </si>
  <si>
    <t>Podregion pilski</t>
  </si>
  <si>
    <t>Podregion poznański</t>
  </si>
  <si>
    <t xml:space="preserve">Stopa bezrobocia według powiatów i podregionów w województwie wielkopolskim </t>
  </si>
  <si>
    <t>policealne i średnie zaw.</t>
  </si>
  <si>
    <t>Bezrobotni absolwenci według powiatów</t>
  </si>
  <si>
    <t>OGÓŁEM</t>
  </si>
  <si>
    <t>PODREGION KALISKI</t>
  </si>
  <si>
    <t>PODREGION KONIŃSKI</t>
  </si>
  <si>
    <t>PODREGION LESZCZYŃSKI</t>
  </si>
  <si>
    <t>PODREGION PILSKI</t>
  </si>
  <si>
    <t>PODREGION POZNAŃSKI</t>
  </si>
  <si>
    <t>WOJ. WIELKOPOLSKIE</t>
  </si>
  <si>
    <t>podregion kaliski</t>
  </si>
  <si>
    <t>podregion koniński</t>
  </si>
  <si>
    <t>podregion leszczyński</t>
  </si>
  <si>
    <t>podregion pilski</t>
  </si>
  <si>
    <t>podregion poznański</t>
  </si>
  <si>
    <t>NAPŁYW</t>
  </si>
  <si>
    <t>ODPŁYW</t>
  </si>
  <si>
    <t>KRAJ</t>
  </si>
  <si>
    <t>c.d. tabeli 3(2)</t>
  </si>
  <si>
    <t>c.d. tabeli 3(3)</t>
  </si>
  <si>
    <t>c.d. tabeli 3(4)</t>
  </si>
  <si>
    <t>c.d. tabeli 3(5)</t>
  </si>
  <si>
    <t>Struktura bezrobotnych w województwie wielkopolskim</t>
  </si>
  <si>
    <t>(według wieku)</t>
  </si>
  <si>
    <t>(według wykształcenia)</t>
  </si>
  <si>
    <t>(według czasu pozostawania bez pracy)</t>
  </si>
  <si>
    <t>(według stażu pracy)</t>
  </si>
  <si>
    <r>
      <t xml:space="preserve">Napływ </t>
    </r>
    <r>
      <rPr>
        <b/>
        <sz val="12"/>
        <rFont val="Times New Roman CE"/>
        <family val="1"/>
      </rPr>
      <t xml:space="preserve">i </t>
    </r>
    <r>
      <rPr>
        <b/>
        <i/>
        <sz val="12"/>
        <rFont val="Times New Roman CE"/>
        <family val="1"/>
      </rPr>
      <t xml:space="preserve">odpływ </t>
    </r>
    <r>
      <rPr>
        <b/>
        <sz val="12"/>
        <rFont val="Times New Roman CE"/>
        <family val="1"/>
      </rPr>
      <t>bezrobotnych w województwie wielkopolskim według powiatów</t>
    </r>
  </si>
  <si>
    <t>w latach 1999-2003</t>
  </si>
  <si>
    <t>Dynamika 2003</t>
  </si>
  <si>
    <t>2002=100</t>
  </si>
  <si>
    <t>2003</t>
  </si>
  <si>
    <t>Pleszew (mig)</t>
  </si>
  <si>
    <t>gimnazjalne i niższe</t>
  </si>
  <si>
    <t>17,4 (19,4**)</t>
  </si>
  <si>
    <t>18,1 (20,0**)</t>
  </si>
  <si>
    <t>18,0 (20,0**)</t>
  </si>
  <si>
    <t>** stopa bezrobocia po weryfikacji dokonanej przez GUS 30.01.2004 r. na podstawie spisu powszechnego w 2002 r.</t>
  </si>
  <si>
    <r>
      <t>15,2 (16,6</t>
    </r>
    <r>
      <rPr>
        <sz val="12"/>
        <rFont val="Times New Roman CE"/>
        <family val="0"/>
      </rPr>
      <t>**</t>
    </r>
    <r>
      <rPr>
        <sz val="12"/>
        <rFont val="Times New Roman CE"/>
        <family val="1"/>
      </rPr>
      <t>)</t>
    </r>
  </si>
  <si>
    <t>16,1 (17,2**)</t>
  </si>
  <si>
    <t>16,0 (17,3**)</t>
  </si>
  <si>
    <t>2002*</t>
  </si>
  <si>
    <t>2003*</t>
  </si>
  <si>
    <t>2003 (1999=100)</t>
  </si>
  <si>
    <t>2003 (2002=100)</t>
  </si>
  <si>
    <t>Tabela 7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</si>
</sst>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\ _z_ł;\-#,##0.0\ _z_ł"/>
    <numFmt numFmtId="167" formatCode="#,##0.0\ _z_ł;[Red]\-#,##0.0\ _z_ł"/>
    <numFmt numFmtId="168" formatCode="#,##0.0"/>
    <numFmt numFmtId="169" formatCode="#,##0.000\ _z_ł;[Red]\-#,##0.000\ _z_ł"/>
    <numFmt numFmtId="170" formatCode="#,##0\ _z_ł"/>
    <numFmt numFmtId="171" formatCode="0.0000"/>
    <numFmt numFmtId="172" formatCode="#,##0.000"/>
    <numFmt numFmtId="173" formatCode="0.00000"/>
    <numFmt numFmtId="174" formatCode="0.000000"/>
    <numFmt numFmtId="175" formatCode="#,##0.0000"/>
    <numFmt numFmtId="176" formatCode="0.0%"/>
  </numFmts>
  <fonts count="20">
    <font>
      <sz val="12"/>
      <name val="Times New Roman CE"/>
      <family val="1"/>
    </font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2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3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4"/>
      <name val="Times New Roman CE"/>
      <family val="1"/>
    </font>
    <font>
      <b/>
      <i/>
      <sz val="11"/>
      <name val="Times New Roman CE"/>
      <family val="1"/>
    </font>
    <font>
      <u val="single"/>
      <sz val="9"/>
      <color indexed="12"/>
      <name val="Times New Roman CE"/>
      <family val="1"/>
    </font>
    <font>
      <u val="single"/>
      <sz val="9"/>
      <color indexed="36"/>
      <name val="Times New Roman CE"/>
      <family val="1"/>
    </font>
    <font>
      <sz val="13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0" fillId="2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/>
    </xf>
    <xf numFmtId="3" fontId="0" fillId="2" borderId="2" xfId="0" applyNumberFormat="1" applyFill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2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0" fillId="2" borderId="9" xfId="0" applyNumberFormat="1" applyFill="1" applyBorder="1" applyAlignment="1">
      <alignment horizontal="right" vertical="center"/>
    </xf>
    <xf numFmtId="3" fontId="0" fillId="2" borderId="10" xfId="0" applyNumberFormat="1" applyFill="1" applyBorder="1" applyAlignment="1">
      <alignment horizontal="right" vertical="center"/>
    </xf>
    <xf numFmtId="2" fontId="0" fillId="2" borderId="9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0" borderId="2" xfId="0" applyNumberFormat="1" applyBorder="1" applyAlignment="1">
      <alignment/>
    </xf>
    <xf numFmtId="166" fontId="0" fillId="2" borderId="3" xfId="0" applyNumberForma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/>
    </xf>
    <xf numFmtId="166" fontId="3" fillId="2" borderId="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8" fillId="0" borderId="4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9" xfId="0" applyFont="1" applyBorder="1" applyAlignment="1">
      <alignment horizontal="left"/>
    </xf>
    <xf numFmtId="38" fontId="6" fillId="2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/>
    </xf>
    <xf numFmtId="0" fontId="6" fillId="0" borderId="9" xfId="0" applyFont="1" applyBorder="1" applyAlignment="1">
      <alignment/>
    </xf>
    <xf numFmtId="0" fontId="6" fillId="3" borderId="9" xfId="0" applyFont="1" applyFill="1" applyBorder="1" applyAlignment="1">
      <alignment horizontal="left"/>
    </xf>
    <xf numFmtId="38" fontId="6" fillId="2" borderId="0" xfId="0" applyNumberFormat="1" applyFont="1" applyFill="1" applyBorder="1" applyAlignment="1">
      <alignment/>
    </xf>
    <xf numFmtId="38" fontId="6" fillId="2" borderId="2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4" borderId="9" xfId="0" applyFont="1" applyFill="1" applyBorder="1" applyAlignment="1">
      <alignment horizontal="left" wrapText="1"/>
    </xf>
    <xf numFmtId="38" fontId="5" fillId="4" borderId="9" xfId="0" applyNumberFormat="1" applyFont="1" applyFill="1" applyBorder="1" applyAlignment="1">
      <alignment horizontal="right"/>
    </xf>
    <xf numFmtId="38" fontId="5" fillId="4" borderId="0" xfId="0" applyNumberFormat="1" applyFont="1" applyFill="1" applyBorder="1" applyAlignment="1">
      <alignment horizontal="right"/>
    </xf>
    <xf numFmtId="40" fontId="5" fillId="4" borderId="1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3" fontId="5" fillId="4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4" fontId="5" fillId="2" borderId="0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/>
    </xf>
    <xf numFmtId="4" fontId="5" fillId="2" borderId="2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40" fontId="6" fillId="2" borderId="1" xfId="0" applyNumberFormat="1" applyFont="1" applyFill="1" applyBorder="1" applyAlignment="1">
      <alignment/>
    </xf>
    <xf numFmtId="40" fontId="5" fillId="2" borderId="1" xfId="0" applyNumberFormat="1" applyFont="1" applyFill="1" applyBorder="1" applyAlignment="1">
      <alignment/>
    </xf>
    <xf numFmtId="40" fontId="6" fillId="2" borderId="3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center" wrapText="1"/>
    </xf>
    <xf numFmtId="0" fontId="1" fillId="0" borderId="0" xfId="18">
      <alignment/>
      <protection/>
    </xf>
    <xf numFmtId="0" fontId="0" fillId="0" borderId="0" xfId="18" applyFont="1" applyBorder="1" quotePrefix="1">
      <alignment/>
      <protection/>
    </xf>
    <xf numFmtId="2" fontId="1" fillId="0" borderId="0" xfId="18" applyNumberFormat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166" fontId="3" fillId="2" borderId="13" xfId="0" applyNumberFormat="1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2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0" fillId="0" borderId="2" xfId="0" applyNumberFormat="1" applyFill="1" applyBorder="1" applyAlignment="1">
      <alignment/>
    </xf>
    <xf numFmtId="166" fontId="0" fillId="0" borderId="3" xfId="0" applyNumberFormat="1" applyFill="1" applyBorder="1" applyAlignment="1">
      <alignment/>
    </xf>
    <xf numFmtId="0" fontId="3" fillId="0" borderId="10" xfId="0" applyFont="1" applyBorder="1" applyAlignment="1" quotePrefix="1">
      <alignment horizontal="center"/>
    </xf>
    <xf numFmtId="0" fontId="3" fillId="2" borderId="2" xfId="0" applyFont="1" applyFill="1" applyBorder="1" applyAlignment="1" quotePrefix="1">
      <alignment horizontal="center"/>
    </xf>
    <xf numFmtId="0" fontId="3" fillId="2" borderId="3" xfId="0" applyFont="1" applyFill="1" applyBorder="1" applyAlignment="1" quotePrefix="1">
      <alignment horizontal="center"/>
    </xf>
    <xf numFmtId="0" fontId="3" fillId="0" borderId="2" xfId="0" applyFont="1" applyBorder="1" applyAlignment="1" quotePrefix="1">
      <alignment horizontal="center"/>
    </xf>
    <xf numFmtId="40" fontId="5" fillId="4" borderId="4" xfId="0" applyNumberFormat="1" applyFont="1" applyFill="1" applyBorder="1" applyAlignment="1">
      <alignment/>
    </xf>
    <xf numFmtId="40" fontId="6" fillId="0" borderId="4" xfId="0" applyNumberFormat="1" applyFont="1" applyFill="1" applyBorder="1" applyAlignment="1">
      <alignment/>
    </xf>
    <xf numFmtId="40" fontId="6" fillId="0" borderId="5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right" vertical="center"/>
    </xf>
    <xf numFmtId="2" fontId="5" fillId="2" borderId="11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3" fontId="6" fillId="0" borderId="5" xfId="0" applyNumberFormat="1" applyFont="1" applyBorder="1" applyAlignment="1">
      <alignment vertical="top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right" vertical="center"/>
    </xf>
    <xf numFmtId="3" fontId="6" fillId="2" borderId="16" xfId="0" applyNumberFormat="1" applyFont="1" applyFill="1" applyBorder="1" applyAlignment="1">
      <alignment horizontal="right" vertical="center"/>
    </xf>
    <xf numFmtId="3" fontId="6" fillId="2" borderId="17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5" fillId="0" borderId="9" xfId="0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3" fontId="6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2" borderId="9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3" fontId="13" fillId="2" borderId="9" xfId="0" applyNumberFormat="1" applyFont="1" applyFill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3" fontId="13" fillId="2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2" fontId="13" fillId="2" borderId="9" xfId="0" applyNumberFormat="1" applyFont="1" applyFill="1" applyBorder="1" applyAlignment="1">
      <alignment/>
    </xf>
    <xf numFmtId="2" fontId="13" fillId="0" borderId="1" xfId="0" applyNumberFormat="1" applyFont="1" applyBorder="1" applyAlignment="1">
      <alignment/>
    </xf>
    <xf numFmtId="3" fontId="3" fillId="2" borderId="8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2" fontId="3" fillId="2" borderId="8" xfId="0" applyNumberFormat="1" applyFont="1" applyFill="1" applyBorder="1" applyAlignment="1">
      <alignment/>
    </xf>
    <xf numFmtId="2" fontId="3" fillId="0" borderId="6" xfId="0" applyNumberFormat="1" applyFont="1" applyBorder="1" applyAlignment="1">
      <alignment/>
    </xf>
    <xf numFmtId="2" fontId="13" fillId="2" borderId="18" xfId="0" applyNumberFormat="1" applyFont="1" applyFill="1" applyBorder="1" applyAlignment="1">
      <alignment/>
    </xf>
    <xf numFmtId="2" fontId="13" fillId="0" borderId="19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2" borderId="10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13" fillId="4" borderId="11" xfId="0" applyFont="1" applyFill="1" applyBorder="1" applyAlignment="1">
      <alignment/>
    </xf>
    <xf numFmtId="0" fontId="13" fillId="4" borderId="18" xfId="0" applyFont="1" applyFill="1" applyBorder="1" applyAlignment="1">
      <alignment/>
    </xf>
    <xf numFmtId="0" fontId="13" fillId="4" borderId="9" xfId="0" applyFont="1" applyFill="1" applyBorder="1" applyAlignment="1">
      <alignment/>
    </xf>
    <xf numFmtId="0" fontId="13" fillId="4" borderId="4" xfId="0" applyFont="1" applyFill="1" applyBorder="1" applyAlignment="1">
      <alignment/>
    </xf>
    <xf numFmtId="0" fontId="13" fillId="4" borderId="13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166" fontId="13" fillId="2" borderId="0" xfId="0" applyNumberFormat="1" applyFont="1" applyFill="1" applyBorder="1" applyAlignment="1">
      <alignment/>
    </xf>
    <xf numFmtId="166" fontId="13" fillId="2" borderId="1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166" fontId="13" fillId="2" borderId="19" xfId="0" applyNumberFormat="1" applyFont="1" applyFill="1" applyBorder="1" applyAlignment="1">
      <alignment/>
    </xf>
    <xf numFmtId="166" fontId="13" fillId="2" borderId="13" xfId="0" applyNumberFormat="1" applyFont="1" applyFill="1" applyBorder="1" applyAlignment="1">
      <alignment/>
    </xf>
    <xf numFmtId="0" fontId="0" fillId="0" borderId="0" xfId="0" applyAlignment="1">
      <alignment horizontal="left" vertical="top"/>
    </xf>
    <xf numFmtId="0" fontId="5" fillId="4" borderId="9" xfId="0" applyFont="1" applyFill="1" applyBorder="1" applyAlignment="1">
      <alignment horizontal="left"/>
    </xf>
    <xf numFmtId="38" fontId="5" fillId="4" borderId="9" xfId="0" applyNumberFormat="1" applyFont="1" applyFill="1" applyBorder="1" applyAlignment="1">
      <alignment/>
    </xf>
    <xf numFmtId="38" fontId="5" fillId="4" borderId="0" xfId="0" applyNumberFormat="1" applyFont="1" applyFill="1" applyBorder="1" applyAlignment="1">
      <alignment/>
    </xf>
    <xf numFmtId="40" fontId="5" fillId="4" borderId="4" xfId="0" applyNumberFormat="1" applyFont="1" applyFill="1" applyBorder="1" applyAlignment="1">
      <alignment/>
    </xf>
    <xf numFmtId="40" fontId="5" fillId="4" borderId="1" xfId="0" applyNumberFormat="1" applyFont="1" applyFill="1" applyBorder="1" applyAlignment="1">
      <alignment/>
    </xf>
    <xf numFmtId="0" fontId="6" fillId="3" borderId="10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left" vertical="center" wrapText="1"/>
    </xf>
    <xf numFmtId="38" fontId="6" fillId="0" borderId="0" xfId="0" applyNumberFormat="1" applyFont="1" applyAlignment="1">
      <alignment/>
    </xf>
    <xf numFmtId="0" fontId="2" fillId="0" borderId="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3" fontId="5" fillId="2" borderId="25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2" borderId="27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>
      <alignment horizontal="right" vertical="center"/>
    </xf>
    <xf numFmtId="3" fontId="16" fillId="2" borderId="16" xfId="0" applyNumberFormat="1" applyFont="1" applyFill="1" applyBorder="1" applyAlignment="1">
      <alignment horizontal="right" vertical="center"/>
    </xf>
    <xf numFmtId="2" fontId="16" fillId="2" borderId="4" xfId="0" applyNumberFormat="1" applyFont="1" applyFill="1" applyBorder="1" applyAlignment="1">
      <alignment horizontal="right" vertical="center"/>
    </xf>
    <xf numFmtId="2" fontId="16" fillId="0" borderId="4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5" borderId="9" xfId="0" applyFont="1" applyFill="1" applyBorder="1" applyAlignment="1">
      <alignment horizontal="left" vertical="center" wrapText="1"/>
    </xf>
    <xf numFmtId="0" fontId="16" fillId="5" borderId="18" xfId="0" applyFont="1" applyFill="1" applyBorder="1" applyAlignment="1">
      <alignment horizontal="left" vertical="center" wrapText="1"/>
    </xf>
    <xf numFmtId="3" fontId="16" fillId="2" borderId="11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horizontal="right" vertical="center"/>
    </xf>
    <xf numFmtId="3" fontId="16" fillId="2" borderId="15" xfId="0" applyNumberFormat="1" applyFont="1" applyFill="1" applyBorder="1" applyAlignment="1">
      <alignment horizontal="right" vertical="center"/>
    </xf>
    <xf numFmtId="2" fontId="16" fillId="2" borderId="11" xfId="0" applyNumberFormat="1" applyFont="1" applyFill="1" applyBorder="1" applyAlignment="1">
      <alignment horizontal="right" vertical="center"/>
    </xf>
    <xf numFmtId="2" fontId="16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8" xfId="0" applyNumberFormat="1" applyFont="1" applyFill="1" applyBorder="1" applyAlignment="1">
      <alignment vertical="top"/>
    </xf>
    <xf numFmtId="3" fontId="6" fillId="2" borderId="16" xfId="0" applyNumberFormat="1" applyFont="1" applyFill="1" applyBorder="1" applyAlignment="1">
      <alignment vertical="top"/>
    </xf>
    <xf numFmtId="3" fontId="6" fillId="0" borderId="29" xfId="0" applyNumberFormat="1" applyFont="1" applyFill="1" applyBorder="1" applyAlignment="1">
      <alignment vertical="top"/>
    </xf>
    <xf numFmtId="3" fontId="6" fillId="2" borderId="17" xfId="0" applyNumberFormat="1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13" fillId="4" borderId="18" xfId="0" applyFont="1" applyFill="1" applyBorder="1" applyAlignment="1">
      <alignment vertical="center"/>
    </xf>
    <xf numFmtId="0" fontId="13" fillId="4" borderId="11" xfId="0" applyFont="1" applyFill="1" applyBorder="1" applyAlignment="1">
      <alignment vertical="center"/>
    </xf>
    <xf numFmtId="2" fontId="13" fillId="2" borderId="0" xfId="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2" borderId="9" xfId="0" applyNumberFormat="1" applyFont="1" applyFill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2" fontId="0" fillId="2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2" borderId="9" xfId="0" applyNumberFormat="1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5" xfId="0" applyFont="1" applyBorder="1" applyAlignment="1">
      <alignment vertical="center"/>
    </xf>
    <xf numFmtId="3" fontId="13" fillId="2" borderId="0" xfId="0" applyNumberFormat="1" applyFont="1" applyFill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13" fillId="4" borderId="9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2" fontId="0" fillId="2" borderId="2" xfId="0" applyNumberFormat="1" applyFont="1" applyFill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2" fontId="0" fillId="2" borderId="10" xfId="0" applyNumberFormat="1" applyFont="1" applyFill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2" fontId="13" fillId="2" borderId="18" xfId="0" applyNumberFormat="1" applyFont="1" applyFill="1" applyBorder="1" applyAlignment="1">
      <alignment vertical="center"/>
    </xf>
    <xf numFmtId="2" fontId="13" fillId="0" borderId="13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 vertical="center" wrapText="1"/>
    </xf>
    <xf numFmtId="171" fontId="0" fillId="0" borderId="0" xfId="0" applyNumberFormat="1" applyAlignment="1">
      <alignment/>
    </xf>
    <xf numFmtId="10" fontId="3" fillId="2" borderId="0" xfId="20" applyNumberFormat="1" applyFont="1" applyFill="1" applyBorder="1" applyAlignment="1">
      <alignment horizontal="right" vertical="center"/>
    </xf>
    <xf numFmtId="10" fontId="3" fillId="0" borderId="0" xfId="20" applyNumberFormat="1" applyFont="1" applyBorder="1" applyAlignment="1">
      <alignment horizontal="right" vertical="center"/>
    </xf>
    <xf numFmtId="10" fontId="0" fillId="2" borderId="0" xfId="20" applyNumberFormat="1" applyFill="1" applyBorder="1" applyAlignment="1">
      <alignment horizontal="right" vertical="center"/>
    </xf>
    <xf numFmtId="10" fontId="0" fillId="0" borderId="0" xfId="20" applyNumberFormat="1" applyBorder="1" applyAlignment="1">
      <alignment horizontal="right" vertical="center"/>
    </xf>
    <xf numFmtId="10" fontId="0" fillId="0" borderId="0" xfId="20" applyNumberFormat="1" applyAlignment="1">
      <alignment/>
    </xf>
    <xf numFmtId="10" fontId="0" fillId="2" borderId="2" xfId="20" applyNumberFormat="1" applyFill="1" applyBorder="1" applyAlignment="1">
      <alignment horizontal="right" vertical="center"/>
    </xf>
    <xf numFmtId="10" fontId="0" fillId="0" borderId="2" xfId="20" applyNumberFormat="1" applyBorder="1" applyAlignment="1">
      <alignment horizontal="right" vertical="center"/>
    </xf>
    <xf numFmtId="38" fontId="16" fillId="2" borderId="0" xfId="0" applyNumberFormat="1" applyFont="1" applyFill="1" applyBorder="1" applyAlignment="1">
      <alignment horizontal="right" vertical="center"/>
    </xf>
    <xf numFmtId="40" fontId="16" fillId="0" borderId="4" xfId="0" applyNumberFormat="1" applyFont="1" applyFill="1" applyBorder="1" applyAlignment="1">
      <alignment vertical="center"/>
    </xf>
    <xf numFmtId="40" fontId="16" fillId="2" borderId="1" xfId="0" applyNumberFormat="1" applyFont="1" applyFill="1" applyBorder="1" applyAlignment="1">
      <alignment vertical="center"/>
    </xf>
    <xf numFmtId="38" fontId="16" fillId="2" borderId="13" xfId="0" applyNumberFormat="1" applyFont="1" applyFill="1" applyBorder="1" applyAlignment="1">
      <alignment horizontal="right" vertical="center"/>
    </xf>
    <xf numFmtId="40" fontId="16" fillId="0" borderId="11" xfId="0" applyNumberFormat="1" applyFont="1" applyFill="1" applyBorder="1" applyAlignment="1">
      <alignment vertical="center"/>
    </xf>
    <xf numFmtId="40" fontId="16" fillId="2" borderId="19" xfId="0" applyNumberFormat="1" applyFont="1" applyFill="1" applyBorder="1" applyAlignment="1">
      <alignment vertical="center"/>
    </xf>
    <xf numFmtId="3" fontId="16" fillId="0" borderId="0" xfId="0" applyNumberFormat="1" applyFont="1" applyAlignment="1">
      <alignment/>
    </xf>
    <xf numFmtId="0" fontId="1" fillId="0" borderId="0" xfId="18" applyFont="1">
      <alignment/>
      <protection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13" fillId="2" borderId="18" xfId="0" applyNumberFormat="1" applyFont="1" applyFill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3" fontId="13" fillId="2" borderId="13" xfId="0" applyNumberFormat="1" applyFont="1" applyFill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2" fontId="8" fillId="2" borderId="18" xfId="0" applyNumberFormat="1" applyFont="1" applyFill="1" applyBorder="1" applyAlignment="1">
      <alignment/>
    </xf>
    <xf numFmtId="2" fontId="8" fillId="0" borderId="19" xfId="0" applyNumberFormat="1" applyFont="1" applyBorder="1" applyAlignment="1">
      <alignment/>
    </xf>
    <xf numFmtId="3" fontId="13" fillId="2" borderId="9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/>
    </xf>
    <xf numFmtId="166" fontId="13" fillId="0" borderId="13" xfId="0" applyNumberFormat="1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0" fontId="5" fillId="2" borderId="30" xfId="0" applyFont="1" applyFill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right" vertical="center"/>
    </xf>
    <xf numFmtId="3" fontId="6" fillId="2" borderId="28" xfId="0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right" vertical="center"/>
    </xf>
    <xf numFmtId="3" fontId="16" fillId="2" borderId="28" xfId="0" applyNumberFormat="1" applyFont="1" applyFill="1" applyBorder="1" applyAlignment="1">
      <alignment horizontal="right" vertical="center"/>
    </xf>
    <xf numFmtId="3" fontId="16" fillId="2" borderId="31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16" fillId="0" borderId="9" xfId="0" applyNumberFormat="1" applyFont="1" applyFill="1" applyBorder="1" applyAlignment="1">
      <alignment horizontal="right" vertical="center"/>
    </xf>
    <xf numFmtId="3" fontId="16" fillId="0" borderId="18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5" fillId="2" borderId="31" xfId="0" applyNumberFormat="1" applyFont="1" applyFill="1" applyBorder="1" applyAlignment="1">
      <alignment horizontal="right" vertical="center"/>
    </xf>
    <xf numFmtId="4" fontId="6" fillId="2" borderId="28" xfId="0" applyNumberFormat="1" applyFont="1" applyFill="1" applyBorder="1" applyAlignment="1">
      <alignment/>
    </xf>
    <xf numFmtId="4" fontId="6" fillId="2" borderId="29" xfId="0" applyNumberFormat="1" applyFont="1" applyFill="1" applyBorder="1" applyAlignment="1">
      <alignment/>
    </xf>
    <xf numFmtId="4" fontId="16" fillId="2" borderId="28" xfId="0" applyNumberFormat="1" applyFont="1" applyFill="1" applyBorder="1" applyAlignment="1">
      <alignment horizontal="right" vertical="center"/>
    </xf>
    <xf numFmtId="4" fontId="16" fillId="2" borderId="31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/>
    </xf>
    <xf numFmtId="4" fontId="6" fillId="2" borderId="5" xfId="0" applyNumberFormat="1" applyFont="1" applyFill="1" applyBorder="1" applyAlignment="1">
      <alignment/>
    </xf>
    <xf numFmtId="0" fontId="5" fillId="3" borderId="3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 vertical="center"/>
    </xf>
    <xf numFmtId="38" fontId="16" fillId="3" borderId="0" xfId="0" applyNumberFormat="1" applyFont="1" applyFill="1" applyBorder="1" applyAlignment="1">
      <alignment horizontal="right" vertical="center"/>
    </xf>
    <xf numFmtId="38" fontId="6" fillId="3" borderId="0" xfId="0" applyNumberFormat="1" applyFont="1" applyFill="1" applyBorder="1" applyAlignment="1">
      <alignment horizontal="right" vertical="center"/>
    </xf>
    <xf numFmtId="38" fontId="6" fillId="3" borderId="0" xfId="0" applyNumberFormat="1" applyFont="1" applyFill="1" applyBorder="1" applyAlignment="1">
      <alignment/>
    </xf>
    <xf numFmtId="3" fontId="5" fillId="2" borderId="33" xfId="0" applyNumberFormat="1" applyFont="1" applyFill="1" applyBorder="1" applyAlignment="1">
      <alignment horizontal="center" vertical="center"/>
    </xf>
    <xf numFmtId="38" fontId="16" fillId="2" borderId="9" xfId="0" applyNumberFormat="1" applyFont="1" applyFill="1" applyBorder="1" applyAlignment="1">
      <alignment horizontal="right" vertical="center"/>
    </xf>
    <xf numFmtId="38" fontId="6" fillId="2" borderId="9" xfId="0" applyNumberFormat="1" applyFont="1" applyFill="1" applyBorder="1" applyAlignment="1">
      <alignment horizontal="right" vertical="center"/>
    </xf>
    <xf numFmtId="38" fontId="6" fillId="2" borderId="9" xfId="0" applyNumberFormat="1" applyFont="1" applyFill="1" applyBorder="1" applyAlignment="1">
      <alignment/>
    </xf>
    <xf numFmtId="38" fontId="16" fillId="3" borderId="13" xfId="0" applyNumberFormat="1" applyFont="1" applyFill="1" applyBorder="1" applyAlignment="1">
      <alignment horizontal="right" vertical="center"/>
    </xf>
    <xf numFmtId="38" fontId="6" fillId="3" borderId="2" xfId="0" applyNumberFormat="1" applyFont="1" applyFill="1" applyBorder="1" applyAlignment="1">
      <alignment/>
    </xf>
    <xf numFmtId="0" fontId="5" fillId="2" borderId="32" xfId="0" applyFont="1" applyFill="1" applyBorder="1" applyAlignment="1">
      <alignment horizontal="center" vertical="center"/>
    </xf>
    <xf numFmtId="38" fontId="6" fillId="2" borderId="10" xfId="0" applyNumberFormat="1" applyFont="1" applyFill="1" applyBorder="1" applyAlignment="1">
      <alignment/>
    </xf>
    <xf numFmtId="0" fontId="6" fillId="0" borderId="34" xfId="0" applyFont="1" applyBorder="1" applyAlignment="1">
      <alignment horizontal="left"/>
    </xf>
    <xf numFmtId="38" fontId="6" fillId="2" borderId="34" xfId="0" applyNumberFormat="1" applyFont="1" applyFill="1" applyBorder="1" applyAlignment="1">
      <alignment/>
    </xf>
    <xf numFmtId="38" fontId="6" fillId="3" borderId="35" xfId="0" applyNumberFormat="1" applyFont="1" applyFill="1" applyBorder="1" applyAlignment="1">
      <alignment/>
    </xf>
    <xf numFmtId="38" fontId="6" fillId="2" borderId="35" xfId="0" applyNumberFormat="1" applyFont="1" applyFill="1" applyBorder="1" applyAlignment="1">
      <alignment/>
    </xf>
    <xf numFmtId="40" fontId="6" fillId="0" borderId="36" xfId="0" applyNumberFormat="1" applyFont="1" applyFill="1" applyBorder="1" applyAlignment="1">
      <alignment/>
    </xf>
    <xf numFmtId="40" fontId="6" fillId="2" borderId="37" xfId="0" applyNumberFormat="1" applyFont="1" applyFill="1" applyBorder="1" applyAlignment="1">
      <alignment/>
    </xf>
    <xf numFmtId="38" fontId="16" fillId="2" borderId="18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38" fontId="6" fillId="2" borderId="10" xfId="0" applyNumberFormat="1" applyFont="1" applyFill="1" applyBorder="1" applyAlignment="1">
      <alignment horizontal="right" vertical="center"/>
    </xf>
    <xf numFmtId="38" fontId="6" fillId="3" borderId="2" xfId="0" applyNumberFormat="1" applyFont="1" applyFill="1" applyBorder="1" applyAlignment="1">
      <alignment horizontal="right" vertical="center"/>
    </xf>
    <xf numFmtId="38" fontId="6" fillId="2" borderId="2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2" fontId="3" fillId="2" borderId="8" xfId="0" applyNumberFormat="1" applyFont="1" applyFill="1" applyBorder="1" applyAlignment="1">
      <alignment horizontal="right" vertical="center"/>
    </xf>
    <xf numFmtId="2" fontId="3" fillId="2" borderId="7" xfId="0" applyNumberFormat="1" applyFont="1" applyFill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6" fillId="0" borderId="4" xfId="0" applyFont="1" applyFill="1" applyBorder="1" applyAlignment="1">
      <alignment vertical="center" wrapText="1"/>
    </xf>
    <xf numFmtId="166" fontId="5" fillId="2" borderId="13" xfId="0" applyNumberFormat="1" applyFont="1" applyFill="1" applyBorder="1" applyAlignment="1">
      <alignment horizontal="right" vertical="center"/>
    </xf>
    <xf numFmtId="166" fontId="0" fillId="2" borderId="2" xfId="0" applyNumberFormat="1" applyFont="1" applyFill="1" applyBorder="1" applyAlignment="1">
      <alignment horizontal="right" vertical="top"/>
    </xf>
    <xf numFmtId="166" fontId="5" fillId="0" borderId="13" xfId="0" applyNumberFormat="1" applyFont="1" applyFill="1" applyBorder="1" applyAlignment="1">
      <alignment horizontal="right" vertical="center"/>
    </xf>
    <xf numFmtId="166" fontId="5" fillId="2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166" fontId="0" fillId="0" borderId="2" xfId="0" applyNumberFormat="1" applyFont="1" applyFill="1" applyBorder="1" applyAlignment="1">
      <alignment horizontal="right" vertical="top"/>
    </xf>
    <xf numFmtId="166" fontId="0" fillId="2" borderId="3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textRotation="90"/>
    </xf>
    <xf numFmtId="0" fontId="0" fillId="0" borderId="5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2" borderId="1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38" xfId="0" applyFont="1" applyBorder="1" applyAlignment="1">
      <alignment horizontal="right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/>
    </xf>
    <xf numFmtId="0" fontId="6" fillId="6" borderId="43" xfId="0" applyFont="1" applyFill="1" applyBorder="1" applyAlignment="1">
      <alignment horizontal="center"/>
    </xf>
    <xf numFmtId="0" fontId="6" fillId="6" borderId="4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3" xfId="0" applyBorder="1" applyAlignment="1">
      <alignment/>
    </xf>
    <xf numFmtId="0" fontId="13" fillId="5" borderId="9" xfId="0" applyFont="1" applyFill="1" applyBorder="1" applyAlignment="1">
      <alignment horizontal="center" wrapText="1"/>
    </xf>
    <xf numFmtId="0" fontId="13" fillId="5" borderId="0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eszyt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chartsheet" Target="chartsheets/sheet6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chartsheet" Target="chartsheets/sheet7.xml" /><Relationship Id="rId21" Type="http://schemas.openxmlformats.org/officeDocument/2006/relationships/worksheet" Target="worksheets/sheet14.xml" /><Relationship Id="rId22" Type="http://schemas.openxmlformats.org/officeDocument/2006/relationships/worksheet" Target="worksheets/sheet15.xml" /><Relationship Id="rId23" Type="http://schemas.openxmlformats.org/officeDocument/2006/relationships/chartsheet" Target="chartsheets/sheet8.xml" /><Relationship Id="rId24" Type="http://schemas.openxmlformats.org/officeDocument/2006/relationships/worksheet" Target="worksheets/sheet16.xml" /><Relationship Id="rId25" Type="http://schemas.openxmlformats.org/officeDocument/2006/relationships/chartsheet" Target="chartsheets/sheet9.xml" /><Relationship Id="rId26" Type="http://schemas.openxmlformats.org/officeDocument/2006/relationships/worksheet" Target="worksheets/sheet17.xml" /><Relationship Id="rId27" Type="http://schemas.openxmlformats.org/officeDocument/2006/relationships/worksheet" Target="worksheets/sheet18.xml" /><Relationship Id="rId28" Type="http://schemas.openxmlformats.org/officeDocument/2006/relationships/chartsheet" Target="chartsheets/sheet10.xml" /><Relationship Id="rId29" Type="http://schemas.openxmlformats.org/officeDocument/2006/relationships/worksheet" Target="worksheets/sheet1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 CE"/>
                <a:ea typeface="Times New Roman CE"/>
                <a:cs typeface="Times New Roman CE"/>
              </a:rPr>
              <a:t>Liczba bezrobotnych w województwie wielkopolskim
w latach 1999-2003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575"/>
          <c:w val="0.948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1'!$B$9</c:f>
              <c:strCache>
                <c:ptCount val="1"/>
                <c:pt idx="0">
                  <c:v>ogółem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1'!$C$8:$G$8</c:f>
              <c:str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strCache>
            </c:strRef>
          </c:cat>
          <c:val>
            <c:numRef>
              <c:f>'wykres 1'!$C$9:$G$9</c:f>
              <c:numCache>
                <c:ptCount val="5"/>
                <c:pt idx="0">
                  <c:v>164639</c:v>
                </c:pt>
                <c:pt idx="1">
                  <c:v>193326</c:v>
                </c:pt>
                <c:pt idx="2">
                  <c:v>237268</c:v>
                </c:pt>
                <c:pt idx="3">
                  <c:v>249238</c:v>
                </c:pt>
                <c:pt idx="4">
                  <c:v>247869</c:v>
                </c:pt>
              </c:numCache>
            </c:numRef>
          </c:val>
        </c:ser>
        <c:ser>
          <c:idx val="1"/>
          <c:order val="1"/>
          <c:tx>
            <c:strRef>
              <c:f>'wykres 1'!$B$10</c:f>
              <c:strCache>
                <c:ptCount val="1"/>
                <c:pt idx="0">
                  <c:v>kobiety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1'!$C$8:$G$8</c:f>
              <c:str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strCache>
            </c:strRef>
          </c:cat>
          <c:val>
            <c:numRef>
              <c:f>'wykres 1'!$C$10:$G$10</c:f>
              <c:numCache>
                <c:ptCount val="5"/>
                <c:pt idx="0">
                  <c:v>96696</c:v>
                </c:pt>
                <c:pt idx="1">
                  <c:v>111496</c:v>
                </c:pt>
                <c:pt idx="2">
                  <c:v>127850</c:v>
                </c:pt>
                <c:pt idx="3">
                  <c:v>129906</c:v>
                </c:pt>
                <c:pt idx="4">
                  <c:v>132100</c:v>
                </c:pt>
              </c:numCache>
            </c:numRef>
          </c:val>
        </c:ser>
        <c:ser>
          <c:idx val="2"/>
          <c:order val="2"/>
          <c:tx>
            <c:strRef>
              <c:f>'wykres 1'!$B$11</c:f>
              <c:strCache>
                <c:ptCount val="1"/>
                <c:pt idx="0">
                  <c:v>mężczyźni</c:v>
                </c:pt>
              </c:strCache>
            </c:strRef>
          </c:tx>
          <c:spPr>
            <a:solidFill>
              <a:srgbClr val="FFFF99"/>
            </a:solidFill>
            <a:ln w="254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1'!$C$8:$G$8</c:f>
              <c:str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strCache>
            </c:strRef>
          </c:cat>
          <c:val>
            <c:numRef>
              <c:f>'wykres 1'!$C$11:$G$11</c:f>
              <c:numCache>
                <c:ptCount val="5"/>
                <c:pt idx="0">
                  <c:v>67943</c:v>
                </c:pt>
                <c:pt idx="1">
                  <c:v>81830</c:v>
                </c:pt>
                <c:pt idx="2">
                  <c:v>109418</c:v>
                </c:pt>
                <c:pt idx="3">
                  <c:v>119332</c:v>
                </c:pt>
                <c:pt idx="4">
                  <c:v>115769</c:v>
                </c:pt>
              </c:numCache>
            </c:numRef>
          </c:val>
        </c:ser>
        <c:axId val="27284369"/>
        <c:axId val="44232730"/>
      </c:bar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32730"/>
        <c:crosses val="autoZero"/>
        <c:auto val="1"/>
        <c:lblOffset val="100"/>
        <c:noMultiLvlLbl val="0"/>
      </c:catAx>
      <c:valAx>
        <c:axId val="44232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osób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28436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8975"/>
          <c:y val="0.948"/>
          <c:w val="0.5775"/>
          <c:h val="0.04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Dynamika </a:t>
            </a:r>
            <a:r>
              <a:rPr lang="en-US" cap="none" sz="1400" b="1" i="1" u="none" baseline="0">
                <a:latin typeface="Times New Roman CE"/>
                <a:ea typeface="Times New Roman CE"/>
                <a:cs typeface="Times New Roman CE"/>
              </a:rPr>
              <a:t>napływu</a:t>
            </a: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 i </a:t>
            </a:r>
            <a:r>
              <a:rPr lang="en-US" cap="none" sz="1400" b="1" i="1" u="none" baseline="0">
                <a:latin typeface="Times New Roman CE"/>
                <a:ea typeface="Times New Roman CE"/>
                <a:cs typeface="Times New Roman CE"/>
              </a:rPr>
              <a:t>odpływu </a:t>
            </a: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bezrobotnych w województwie wielkopolskim
w latach 1999-2003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485"/>
          <c:w val="0.9477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9 podregiony'!$B$4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'wykres 9 podregiony'!$C$2:$N$3</c:f>
              <c:multiLvlStrCache>
                <c:ptCount val="12"/>
                <c:lvl>
                  <c:pt idx="0">
                    <c:v>1999=100</c:v>
                  </c:pt>
                  <c:pt idx="1">
                    <c:v>2002=100</c:v>
                  </c:pt>
                  <c:pt idx="2">
                    <c:v>1999=100</c:v>
                  </c:pt>
                  <c:pt idx="3">
                    <c:v>2002=100</c:v>
                  </c:pt>
                  <c:pt idx="4">
                    <c:v>1999=100</c:v>
                  </c:pt>
                  <c:pt idx="5">
                    <c:v>2002=100</c:v>
                  </c:pt>
                  <c:pt idx="6">
                    <c:v>1999=100</c:v>
                  </c:pt>
                  <c:pt idx="7">
                    <c:v>2002=100</c:v>
                  </c:pt>
                  <c:pt idx="8">
                    <c:v>1999=100</c:v>
                  </c:pt>
                  <c:pt idx="9">
                    <c:v>2002=100</c:v>
                  </c:pt>
                  <c:pt idx="10">
                    <c:v>1999=100</c:v>
                  </c:pt>
                  <c:pt idx="11">
                    <c:v>2002=100</c:v>
                  </c:pt>
                </c:lvl>
                <c:lvl>
                  <c:pt idx="0">
                    <c:v>WOJEWÓDZTWO</c:v>
                  </c:pt>
                  <c:pt idx="2">
                    <c:v>Podregion kaliski</c:v>
                  </c:pt>
                  <c:pt idx="4">
                    <c:v>Podregion koniński</c:v>
                  </c:pt>
                  <c:pt idx="6">
                    <c:v>Podregion leszczyński</c:v>
                  </c:pt>
                  <c:pt idx="8">
                    <c:v>Podregion pilski</c:v>
                  </c:pt>
                  <c:pt idx="10">
                    <c:v>Podregion poznański</c:v>
                  </c:pt>
                </c:lvl>
              </c:multiLvlStrCache>
            </c:multiLvlStrRef>
          </c:cat>
          <c:val>
            <c:numRef>
              <c:f>'wykres 9 podregiony'!$C$4:$N$4</c:f>
              <c:numCache>
                <c:ptCount val="12"/>
                <c:pt idx="0">
                  <c:v>122.18</c:v>
                </c:pt>
                <c:pt idx="1">
                  <c:v>107.3</c:v>
                </c:pt>
                <c:pt idx="2">
                  <c:v>102.75</c:v>
                </c:pt>
                <c:pt idx="3">
                  <c:v>104.82</c:v>
                </c:pt>
                <c:pt idx="4">
                  <c:v>126.5</c:v>
                </c:pt>
                <c:pt idx="5">
                  <c:v>107.72</c:v>
                </c:pt>
                <c:pt idx="6">
                  <c:v>119.86</c:v>
                </c:pt>
                <c:pt idx="7">
                  <c:v>106.07</c:v>
                </c:pt>
                <c:pt idx="8">
                  <c:v>104.97</c:v>
                </c:pt>
                <c:pt idx="9">
                  <c:v>108.54</c:v>
                </c:pt>
                <c:pt idx="10">
                  <c:v>148.62</c:v>
                </c:pt>
                <c:pt idx="11">
                  <c:v>110.39</c:v>
                </c:pt>
              </c:numCache>
            </c:numRef>
          </c:val>
        </c:ser>
        <c:ser>
          <c:idx val="1"/>
          <c:order val="1"/>
          <c:tx>
            <c:strRef>
              <c:f>'wykres 9 podregiony'!$B$5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cat>
            <c:multiLvlStrRef>
              <c:f>'wykres 9 podregiony'!$C$2:$N$3</c:f>
              <c:multiLvlStrCache>
                <c:ptCount val="12"/>
                <c:lvl>
                  <c:pt idx="0">
                    <c:v>1999=100</c:v>
                  </c:pt>
                  <c:pt idx="1">
                    <c:v>2002=100</c:v>
                  </c:pt>
                  <c:pt idx="2">
                    <c:v>1999=100</c:v>
                  </c:pt>
                  <c:pt idx="3">
                    <c:v>2002=100</c:v>
                  </c:pt>
                  <c:pt idx="4">
                    <c:v>1999=100</c:v>
                  </c:pt>
                  <c:pt idx="5">
                    <c:v>2002=100</c:v>
                  </c:pt>
                  <c:pt idx="6">
                    <c:v>1999=100</c:v>
                  </c:pt>
                  <c:pt idx="7">
                    <c:v>2002=100</c:v>
                  </c:pt>
                  <c:pt idx="8">
                    <c:v>1999=100</c:v>
                  </c:pt>
                  <c:pt idx="9">
                    <c:v>2002=100</c:v>
                  </c:pt>
                  <c:pt idx="10">
                    <c:v>1999=100</c:v>
                  </c:pt>
                  <c:pt idx="11">
                    <c:v>2002=100</c:v>
                  </c:pt>
                </c:lvl>
                <c:lvl>
                  <c:pt idx="0">
                    <c:v>WOJEWÓDZTWO</c:v>
                  </c:pt>
                  <c:pt idx="2">
                    <c:v>Podregion kaliski</c:v>
                  </c:pt>
                  <c:pt idx="4">
                    <c:v>Podregion koniński</c:v>
                  </c:pt>
                  <c:pt idx="6">
                    <c:v>Podregion leszczyński</c:v>
                  </c:pt>
                  <c:pt idx="8">
                    <c:v>Podregion pilski</c:v>
                  </c:pt>
                  <c:pt idx="10">
                    <c:v>Podregion poznański</c:v>
                  </c:pt>
                </c:lvl>
              </c:multiLvlStrCache>
            </c:multiLvlStrRef>
          </c:cat>
          <c:val>
            <c:numRef>
              <c:f>'wykres 9 podregiony'!$C$5:$N$5</c:f>
              <c:numCache>
                <c:ptCount val="12"/>
                <c:pt idx="0">
                  <c:v>152.56</c:v>
                </c:pt>
                <c:pt idx="1">
                  <c:v>138.85</c:v>
                </c:pt>
                <c:pt idx="2">
                  <c:v>132.94</c:v>
                </c:pt>
                <c:pt idx="3">
                  <c:v>130.24</c:v>
                </c:pt>
                <c:pt idx="4">
                  <c:v>125.65</c:v>
                </c:pt>
                <c:pt idx="5">
                  <c:v>128.34</c:v>
                </c:pt>
                <c:pt idx="6">
                  <c:v>155.6</c:v>
                </c:pt>
                <c:pt idx="7">
                  <c:v>134.98</c:v>
                </c:pt>
                <c:pt idx="8">
                  <c:v>139.59</c:v>
                </c:pt>
                <c:pt idx="9">
                  <c:v>111.53</c:v>
                </c:pt>
                <c:pt idx="10">
                  <c:v>199.05</c:v>
                </c:pt>
                <c:pt idx="11">
                  <c:v>149.51</c:v>
                </c:pt>
              </c:numCache>
            </c:numRef>
          </c:val>
        </c:ser>
        <c:ser>
          <c:idx val="2"/>
          <c:order val="2"/>
          <c:tx>
            <c:strRef>
              <c:f>'wykres 9 podregiony'!$B$6</c:f>
              <c:strCache>
                <c:ptCount val="1"/>
                <c:pt idx="0">
                  <c:v>podjęcia pracy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'wykres 9 podregiony'!$C$2:$N$3</c:f>
              <c:multiLvlStrCache>
                <c:ptCount val="12"/>
                <c:lvl>
                  <c:pt idx="0">
                    <c:v>1999=100</c:v>
                  </c:pt>
                  <c:pt idx="1">
                    <c:v>2002=100</c:v>
                  </c:pt>
                  <c:pt idx="2">
                    <c:v>1999=100</c:v>
                  </c:pt>
                  <c:pt idx="3">
                    <c:v>2002=100</c:v>
                  </c:pt>
                  <c:pt idx="4">
                    <c:v>1999=100</c:v>
                  </c:pt>
                  <c:pt idx="5">
                    <c:v>2002=100</c:v>
                  </c:pt>
                  <c:pt idx="6">
                    <c:v>1999=100</c:v>
                  </c:pt>
                  <c:pt idx="7">
                    <c:v>2002=100</c:v>
                  </c:pt>
                  <c:pt idx="8">
                    <c:v>1999=100</c:v>
                  </c:pt>
                  <c:pt idx="9">
                    <c:v>2002=100</c:v>
                  </c:pt>
                  <c:pt idx="10">
                    <c:v>1999=100</c:v>
                  </c:pt>
                  <c:pt idx="11">
                    <c:v>2002=100</c:v>
                  </c:pt>
                </c:lvl>
                <c:lvl>
                  <c:pt idx="0">
                    <c:v>WOJEWÓDZTWO</c:v>
                  </c:pt>
                  <c:pt idx="2">
                    <c:v>Podregion kaliski</c:v>
                  </c:pt>
                  <c:pt idx="4">
                    <c:v>Podregion koniński</c:v>
                  </c:pt>
                  <c:pt idx="6">
                    <c:v>Podregion leszczyński</c:v>
                  </c:pt>
                  <c:pt idx="8">
                    <c:v>Podregion pilski</c:v>
                  </c:pt>
                  <c:pt idx="10">
                    <c:v>Podregion poznański</c:v>
                  </c:pt>
                </c:lvl>
              </c:multiLvlStrCache>
            </c:multiLvlStrRef>
          </c:cat>
          <c:val>
            <c:numRef>
              <c:f>'wykres 9 podregiony'!$C$6:$N$6</c:f>
              <c:numCache>
                <c:ptCount val="12"/>
                <c:pt idx="0">
                  <c:v>155.5</c:v>
                </c:pt>
                <c:pt idx="1">
                  <c:v>139.03</c:v>
                </c:pt>
                <c:pt idx="2">
                  <c:v>145.1</c:v>
                </c:pt>
                <c:pt idx="3">
                  <c:v>125.28</c:v>
                </c:pt>
                <c:pt idx="4">
                  <c:v>131</c:v>
                </c:pt>
                <c:pt idx="5">
                  <c:v>130.54</c:v>
                </c:pt>
                <c:pt idx="6">
                  <c:v>149.57</c:v>
                </c:pt>
                <c:pt idx="7">
                  <c:v>130.83</c:v>
                </c:pt>
                <c:pt idx="8">
                  <c:v>137.19</c:v>
                </c:pt>
                <c:pt idx="9">
                  <c:v>110.8</c:v>
                </c:pt>
                <c:pt idx="10">
                  <c:v>203.03</c:v>
                </c:pt>
                <c:pt idx="11">
                  <c:v>152.47</c:v>
                </c:pt>
              </c:numCache>
            </c:numRef>
          </c:val>
        </c:ser>
        <c:ser>
          <c:idx val="3"/>
          <c:order val="3"/>
          <c:tx>
            <c:strRef>
              <c:f>'wykres 9 podregiony'!$B$7</c:f>
              <c:strCache>
                <c:ptCount val="1"/>
                <c:pt idx="0">
                  <c:v>prace interwencyjne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'wykres 9 podregiony'!$C$2:$N$3</c:f>
              <c:multiLvlStrCache>
                <c:ptCount val="12"/>
                <c:lvl>
                  <c:pt idx="0">
                    <c:v>1999=100</c:v>
                  </c:pt>
                  <c:pt idx="1">
                    <c:v>2002=100</c:v>
                  </c:pt>
                  <c:pt idx="2">
                    <c:v>1999=100</c:v>
                  </c:pt>
                  <c:pt idx="3">
                    <c:v>2002=100</c:v>
                  </c:pt>
                  <c:pt idx="4">
                    <c:v>1999=100</c:v>
                  </c:pt>
                  <c:pt idx="5">
                    <c:v>2002=100</c:v>
                  </c:pt>
                  <c:pt idx="6">
                    <c:v>1999=100</c:v>
                  </c:pt>
                  <c:pt idx="7">
                    <c:v>2002=100</c:v>
                  </c:pt>
                  <c:pt idx="8">
                    <c:v>1999=100</c:v>
                  </c:pt>
                  <c:pt idx="9">
                    <c:v>2002=100</c:v>
                  </c:pt>
                  <c:pt idx="10">
                    <c:v>1999=100</c:v>
                  </c:pt>
                  <c:pt idx="11">
                    <c:v>2002=100</c:v>
                  </c:pt>
                </c:lvl>
                <c:lvl>
                  <c:pt idx="0">
                    <c:v>WOJEWÓDZTWO</c:v>
                  </c:pt>
                  <c:pt idx="2">
                    <c:v>Podregion kaliski</c:v>
                  </c:pt>
                  <c:pt idx="4">
                    <c:v>Podregion koniński</c:v>
                  </c:pt>
                  <c:pt idx="6">
                    <c:v>Podregion leszczyński</c:v>
                  </c:pt>
                  <c:pt idx="8">
                    <c:v>Podregion pilski</c:v>
                  </c:pt>
                  <c:pt idx="10">
                    <c:v>Podregion poznański</c:v>
                  </c:pt>
                </c:lvl>
              </c:multiLvlStrCache>
            </c:multiLvlStrRef>
          </c:cat>
          <c:val>
            <c:numRef>
              <c:f>'wykres 9 podregiony'!$C$7:$N$7</c:f>
              <c:numCache>
                <c:ptCount val="12"/>
                <c:pt idx="0">
                  <c:v>110.78</c:v>
                </c:pt>
                <c:pt idx="1">
                  <c:v>275.87</c:v>
                </c:pt>
                <c:pt idx="2">
                  <c:v>124.77</c:v>
                </c:pt>
                <c:pt idx="3">
                  <c:v>269.42</c:v>
                </c:pt>
                <c:pt idx="4">
                  <c:v>81.74</c:v>
                </c:pt>
                <c:pt idx="5">
                  <c:v>220.1</c:v>
                </c:pt>
                <c:pt idx="6">
                  <c:v>162.75</c:v>
                </c:pt>
                <c:pt idx="7">
                  <c:v>282.76</c:v>
                </c:pt>
                <c:pt idx="8">
                  <c:v>65.06</c:v>
                </c:pt>
                <c:pt idx="9">
                  <c:v>206.82</c:v>
                </c:pt>
                <c:pt idx="10">
                  <c:v>236.1</c:v>
                </c:pt>
                <c:pt idx="11">
                  <c:v>358.13</c:v>
                </c:pt>
              </c:numCache>
            </c:numRef>
          </c:val>
        </c:ser>
        <c:ser>
          <c:idx val="4"/>
          <c:order val="4"/>
          <c:tx>
            <c:strRef>
              <c:f>'wykres 9 podregiony'!$B$8</c:f>
              <c:strCache>
                <c:ptCount val="1"/>
                <c:pt idx="0">
                  <c:v>roboty publiczne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'wykres 9 podregiony'!$C$2:$N$3</c:f>
              <c:multiLvlStrCache>
                <c:ptCount val="12"/>
                <c:lvl>
                  <c:pt idx="0">
                    <c:v>1999=100</c:v>
                  </c:pt>
                  <c:pt idx="1">
                    <c:v>2002=100</c:v>
                  </c:pt>
                  <c:pt idx="2">
                    <c:v>1999=100</c:v>
                  </c:pt>
                  <c:pt idx="3">
                    <c:v>2002=100</c:v>
                  </c:pt>
                  <c:pt idx="4">
                    <c:v>1999=100</c:v>
                  </c:pt>
                  <c:pt idx="5">
                    <c:v>2002=100</c:v>
                  </c:pt>
                  <c:pt idx="6">
                    <c:v>1999=100</c:v>
                  </c:pt>
                  <c:pt idx="7">
                    <c:v>2002=100</c:v>
                  </c:pt>
                  <c:pt idx="8">
                    <c:v>1999=100</c:v>
                  </c:pt>
                  <c:pt idx="9">
                    <c:v>2002=100</c:v>
                  </c:pt>
                  <c:pt idx="10">
                    <c:v>1999=100</c:v>
                  </c:pt>
                  <c:pt idx="11">
                    <c:v>2002=100</c:v>
                  </c:pt>
                </c:lvl>
                <c:lvl>
                  <c:pt idx="0">
                    <c:v>WOJEWÓDZTWO</c:v>
                  </c:pt>
                  <c:pt idx="2">
                    <c:v>Podregion kaliski</c:v>
                  </c:pt>
                  <c:pt idx="4">
                    <c:v>Podregion koniński</c:v>
                  </c:pt>
                  <c:pt idx="6">
                    <c:v>Podregion leszczyński</c:v>
                  </c:pt>
                  <c:pt idx="8">
                    <c:v>Podregion pilski</c:v>
                  </c:pt>
                  <c:pt idx="10">
                    <c:v>Podregion poznański</c:v>
                  </c:pt>
                </c:lvl>
              </c:multiLvlStrCache>
            </c:multiLvlStrRef>
          </c:cat>
          <c:val>
            <c:numRef>
              <c:f>'wykres 9 podregiony'!$C$8:$N$8</c:f>
              <c:numCache>
                <c:ptCount val="12"/>
                <c:pt idx="0">
                  <c:v>159.9</c:v>
                </c:pt>
                <c:pt idx="1">
                  <c:v>521.32</c:v>
                </c:pt>
                <c:pt idx="2">
                  <c:v>229.11</c:v>
                </c:pt>
                <c:pt idx="3">
                  <c:v>714.15</c:v>
                </c:pt>
                <c:pt idx="4">
                  <c:v>102.37</c:v>
                </c:pt>
                <c:pt idx="5">
                  <c:v>451.88</c:v>
                </c:pt>
                <c:pt idx="6">
                  <c:v>283.48</c:v>
                </c:pt>
                <c:pt idx="7">
                  <c:v>803.8</c:v>
                </c:pt>
                <c:pt idx="8">
                  <c:v>127.31</c:v>
                </c:pt>
                <c:pt idx="9">
                  <c:v>308.09</c:v>
                </c:pt>
                <c:pt idx="10">
                  <c:v>233.96</c:v>
                </c:pt>
                <c:pt idx="11">
                  <c:v>588.21</c:v>
                </c:pt>
              </c:numCache>
            </c:numRef>
          </c:val>
        </c:ser>
        <c:ser>
          <c:idx val="5"/>
          <c:order val="5"/>
          <c:tx>
            <c:strRef>
              <c:f>'wykres 9 podregiony'!$B$9</c:f>
              <c:strCache>
                <c:ptCount val="1"/>
                <c:pt idx="0">
                  <c:v>rezygnacja ze statusu bezrobotnego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cat>
            <c:multiLvlStrRef>
              <c:f>'wykres 9 podregiony'!$C$2:$N$3</c:f>
              <c:multiLvlStrCache>
                <c:ptCount val="12"/>
                <c:lvl>
                  <c:pt idx="0">
                    <c:v>1999=100</c:v>
                  </c:pt>
                  <c:pt idx="1">
                    <c:v>2002=100</c:v>
                  </c:pt>
                  <c:pt idx="2">
                    <c:v>1999=100</c:v>
                  </c:pt>
                  <c:pt idx="3">
                    <c:v>2002=100</c:v>
                  </c:pt>
                  <c:pt idx="4">
                    <c:v>1999=100</c:v>
                  </c:pt>
                  <c:pt idx="5">
                    <c:v>2002=100</c:v>
                  </c:pt>
                  <c:pt idx="6">
                    <c:v>1999=100</c:v>
                  </c:pt>
                  <c:pt idx="7">
                    <c:v>2002=100</c:v>
                  </c:pt>
                  <c:pt idx="8">
                    <c:v>1999=100</c:v>
                  </c:pt>
                  <c:pt idx="9">
                    <c:v>2002=100</c:v>
                  </c:pt>
                  <c:pt idx="10">
                    <c:v>1999=100</c:v>
                  </c:pt>
                  <c:pt idx="11">
                    <c:v>2002=100</c:v>
                  </c:pt>
                </c:lvl>
                <c:lvl>
                  <c:pt idx="0">
                    <c:v>WOJEWÓDZTWO</c:v>
                  </c:pt>
                  <c:pt idx="2">
                    <c:v>Podregion kaliski</c:v>
                  </c:pt>
                  <c:pt idx="4">
                    <c:v>Podregion koniński</c:v>
                  </c:pt>
                  <c:pt idx="6">
                    <c:v>Podregion leszczyński</c:v>
                  </c:pt>
                  <c:pt idx="8">
                    <c:v>Podregion pilski</c:v>
                  </c:pt>
                  <c:pt idx="10">
                    <c:v>Podregion poznański</c:v>
                  </c:pt>
                </c:lvl>
              </c:multiLvlStrCache>
            </c:multiLvlStrRef>
          </c:cat>
          <c:val>
            <c:numRef>
              <c:f>'wykres 9 podregiony'!$C$9:$N$9</c:f>
              <c:numCache>
                <c:ptCount val="12"/>
                <c:pt idx="0">
                  <c:v>158.11</c:v>
                </c:pt>
                <c:pt idx="1">
                  <c:v>154.53</c:v>
                </c:pt>
                <c:pt idx="2">
                  <c:v>132.74</c:v>
                </c:pt>
                <c:pt idx="3">
                  <c:v>148.84</c:v>
                </c:pt>
                <c:pt idx="4">
                  <c:v>227.22</c:v>
                </c:pt>
                <c:pt idx="5">
                  <c:v>199.01</c:v>
                </c:pt>
                <c:pt idx="6">
                  <c:v>174.72</c:v>
                </c:pt>
                <c:pt idx="7">
                  <c:v>172.46</c:v>
                </c:pt>
                <c:pt idx="8">
                  <c:v>192.99</c:v>
                </c:pt>
                <c:pt idx="9">
                  <c:v>111.96</c:v>
                </c:pt>
                <c:pt idx="10">
                  <c:v>148.64</c:v>
                </c:pt>
                <c:pt idx="11">
                  <c:v>130.85</c:v>
                </c:pt>
              </c:numCache>
            </c:numRef>
          </c:val>
        </c:ser>
        <c:ser>
          <c:idx val="6"/>
          <c:order val="6"/>
          <c:tx>
            <c:strRef>
              <c:f>'wykres 9 podregiony'!$B$10</c:f>
              <c:strCache>
                <c:ptCount val="1"/>
                <c:pt idx="0">
                  <c:v>nie potwierdzenie gotowości do pracy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multiLvlStrRef>
              <c:f>'wykres 9 podregiony'!$C$2:$N$3</c:f>
              <c:multiLvlStrCache>
                <c:ptCount val="12"/>
                <c:lvl>
                  <c:pt idx="0">
                    <c:v>1999=100</c:v>
                  </c:pt>
                  <c:pt idx="1">
                    <c:v>2002=100</c:v>
                  </c:pt>
                  <c:pt idx="2">
                    <c:v>1999=100</c:v>
                  </c:pt>
                  <c:pt idx="3">
                    <c:v>2002=100</c:v>
                  </c:pt>
                  <c:pt idx="4">
                    <c:v>1999=100</c:v>
                  </c:pt>
                  <c:pt idx="5">
                    <c:v>2002=100</c:v>
                  </c:pt>
                  <c:pt idx="6">
                    <c:v>1999=100</c:v>
                  </c:pt>
                  <c:pt idx="7">
                    <c:v>2002=100</c:v>
                  </c:pt>
                  <c:pt idx="8">
                    <c:v>1999=100</c:v>
                  </c:pt>
                  <c:pt idx="9">
                    <c:v>2002=100</c:v>
                  </c:pt>
                  <c:pt idx="10">
                    <c:v>1999=100</c:v>
                  </c:pt>
                  <c:pt idx="11">
                    <c:v>2002=100</c:v>
                  </c:pt>
                </c:lvl>
                <c:lvl>
                  <c:pt idx="0">
                    <c:v>WOJEWÓDZTWO</c:v>
                  </c:pt>
                  <c:pt idx="2">
                    <c:v>Podregion kaliski</c:v>
                  </c:pt>
                  <c:pt idx="4">
                    <c:v>Podregion koniński</c:v>
                  </c:pt>
                  <c:pt idx="6">
                    <c:v>Podregion leszczyński</c:v>
                  </c:pt>
                  <c:pt idx="8">
                    <c:v>Podregion pilski</c:v>
                  </c:pt>
                  <c:pt idx="10">
                    <c:v>Podregion poznański</c:v>
                  </c:pt>
                </c:lvl>
              </c:multiLvlStrCache>
            </c:multiLvlStrRef>
          </c:cat>
          <c:val>
            <c:numRef>
              <c:f>'wykres 9 podregiony'!$C$10:$N$10</c:f>
              <c:numCache>
                <c:ptCount val="12"/>
                <c:pt idx="0">
                  <c:v>149.21</c:v>
                </c:pt>
                <c:pt idx="1">
                  <c:v>119.99</c:v>
                </c:pt>
                <c:pt idx="2">
                  <c:v>109.19</c:v>
                </c:pt>
                <c:pt idx="3">
                  <c:v>110.86</c:v>
                </c:pt>
                <c:pt idx="4">
                  <c:v>135.28</c:v>
                </c:pt>
                <c:pt idx="5">
                  <c:v>112.07</c:v>
                </c:pt>
                <c:pt idx="6">
                  <c:v>169.9</c:v>
                </c:pt>
                <c:pt idx="7">
                  <c:v>118.85</c:v>
                </c:pt>
                <c:pt idx="8">
                  <c:v>159.88</c:v>
                </c:pt>
                <c:pt idx="9">
                  <c:v>107.82</c:v>
                </c:pt>
                <c:pt idx="10">
                  <c:v>184.63</c:v>
                </c:pt>
                <c:pt idx="11">
                  <c:v>126.61</c:v>
                </c:pt>
              </c:numCache>
            </c:numRef>
          </c:val>
        </c:ser>
        <c:axId val="35231803"/>
        <c:axId val="48650772"/>
      </c:bar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50772"/>
        <c:crosses val="autoZero"/>
        <c:auto val="1"/>
        <c:lblOffset val="100"/>
        <c:noMultiLvlLbl val="0"/>
      </c:catAx>
      <c:valAx>
        <c:axId val="486507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23180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9525"/>
          <c:y val="0.867"/>
          <c:w val="0.866"/>
          <c:h val="0.12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 CE"/>
                <a:ea typeface="Times New Roman CE"/>
                <a:cs typeface="Times New Roman CE"/>
              </a:rPr>
              <a:t>Stopa bezrobocia w latach 1999-2003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1"/>
          <c:w val="1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 2'!$B$8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2'!$A$9:$A$15</c:f>
              <c:strCache>
                <c:ptCount val="7"/>
                <c:pt idx="0">
                  <c:v>Kraj</c:v>
                </c:pt>
                <c:pt idx="1">
                  <c:v>województwo wielkopolskie</c:v>
                </c:pt>
                <c:pt idx="2">
                  <c:v>kaliski</c:v>
                </c:pt>
                <c:pt idx="3">
                  <c:v>koniński</c:v>
                </c:pt>
                <c:pt idx="4">
                  <c:v>leszczyński</c:v>
                </c:pt>
                <c:pt idx="5">
                  <c:v>pilski</c:v>
                </c:pt>
                <c:pt idx="6">
                  <c:v>poznański</c:v>
                </c:pt>
              </c:strCache>
            </c:strRef>
          </c:cat>
          <c:val>
            <c:numRef>
              <c:f>'wykres 2'!$B$9:$B$15</c:f>
              <c:numCache>
                <c:ptCount val="7"/>
                <c:pt idx="0">
                  <c:v>13.1</c:v>
                </c:pt>
                <c:pt idx="1">
                  <c:v>10.5</c:v>
                </c:pt>
                <c:pt idx="2">
                  <c:v>13.4</c:v>
                </c:pt>
                <c:pt idx="3">
                  <c:v>17.6</c:v>
                </c:pt>
                <c:pt idx="4">
                  <c:v>9.9</c:v>
                </c:pt>
                <c:pt idx="5">
                  <c:v>16.1</c:v>
                </c:pt>
                <c:pt idx="6">
                  <c:v>5.5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'wykres 2'!$C$8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2'!$A$9:$A$15</c:f>
              <c:strCache>
                <c:ptCount val="7"/>
                <c:pt idx="0">
                  <c:v>Kraj</c:v>
                </c:pt>
                <c:pt idx="1">
                  <c:v>województwo wielkopolskie</c:v>
                </c:pt>
                <c:pt idx="2">
                  <c:v>kaliski</c:v>
                </c:pt>
                <c:pt idx="3">
                  <c:v>koniński</c:v>
                </c:pt>
                <c:pt idx="4">
                  <c:v>leszczyński</c:v>
                </c:pt>
                <c:pt idx="5">
                  <c:v>pilski</c:v>
                </c:pt>
                <c:pt idx="6">
                  <c:v>poznański</c:v>
                </c:pt>
              </c:strCache>
            </c:strRef>
          </c:cat>
          <c:val>
            <c:numRef>
              <c:f>'wykres 2'!$C$9:$C$15</c:f>
              <c:numCache>
                <c:ptCount val="7"/>
                <c:pt idx="0">
                  <c:v>15</c:v>
                </c:pt>
                <c:pt idx="1">
                  <c:v>12.5</c:v>
                </c:pt>
                <c:pt idx="2">
                  <c:v>15.7</c:v>
                </c:pt>
                <c:pt idx="3">
                  <c:v>19</c:v>
                </c:pt>
                <c:pt idx="4">
                  <c:v>11.6</c:v>
                </c:pt>
                <c:pt idx="5">
                  <c:v>18.7</c:v>
                </c:pt>
                <c:pt idx="6">
                  <c:v>7.4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'wykres 2'!$D$8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2'!$A$9:$A$15</c:f>
              <c:strCache>
                <c:ptCount val="7"/>
                <c:pt idx="0">
                  <c:v>Kraj</c:v>
                </c:pt>
                <c:pt idx="1">
                  <c:v>województwo wielkopolskie</c:v>
                </c:pt>
                <c:pt idx="2">
                  <c:v>kaliski</c:v>
                </c:pt>
                <c:pt idx="3">
                  <c:v>koniński</c:v>
                </c:pt>
                <c:pt idx="4">
                  <c:v>leszczyński</c:v>
                </c:pt>
                <c:pt idx="5">
                  <c:v>pilski</c:v>
                </c:pt>
                <c:pt idx="6">
                  <c:v>poznański</c:v>
                </c:pt>
              </c:strCache>
            </c:strRef>
          </c:cat>
          <c:val>
            <c:numRef>
              <c:f>'wykres 2'!$D$9:$D$15</c:f>
              <c:numCache>
                <c:ptCount val="7"/>
                <c:pt idx="0">
                  <c:v>17.5</c:v>
                </c:pt>
                <c:pt idx="1">
                  <c:v>15.4</c:v>
                </c:pt>
                <c:pt idx="2">
                  <c:v>18</c:v>
                </c:pt>
                <c:pt idx="3">
                  <c:v>21.3</c:v>
                </c:pt>
                <c:pt idx="4">
                  <c:v>14.4</c:v>
                </c:pt>
                <c:pt idx="5">
                  <c:v>22.5</c:v>
                </c:pt>
                <c:pt idx="6">
                  <c:v>10.3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'wykres 2'!$E$8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2'!$A$9:$A$15</c:f>
              <c:strCache>
                <c:ptCount val="7"/>
                <c:pt idx="0">
                  <c:v>Kraj</c:v>
                </c:pt>
                <c:pt idx="1">
                  <c:v>województwo wielkopolskie</c:v>
                </c:pt>
                <c:pt idx="2">
                  <c:v>kaliski</c:v>
                </c:pt>
                <c:pt idx="3">
                  <c:v>koniński</c:v>
                </c:pt>
                <c:pt idx="4">
                  <c:v>leszczyński</c:v>
                </c:pt>
                <c:pt idx="5">
                  <c:v>pilski</c:v>
                </c:pt>
                <c:pt idx="6">
                  <c:v>poznański</c:v>
                </c:pt>
              </c:strCache>
            </c:strRef>
          </c:cat>
          <c:val>
            <c:numRef>
              <c:f>'wykres 2'!$E$9:$E$15</c:f>
              <c:numCache>
                <c:ptCount val="7"/>
                <c:pt idx="0">
                  <c:v>18.1</c:v>
                </c:pt>
                <c:pt idx="1">
                  <c:v>16.1</c:v>
                </c:pt>
                <c:pt idx="2">
                  <c:v>18.1</c:v>
                </c:pt>
                <c:pt idx="3">
                  <c:v>20.9</c:v>
                </c:pt>
                <c:pt idx="4">
                  <c:v>15.5</c:v>
                </c:pt>
                <c:pt idx="5">
                  <c:v>23.1</c:v>
                </c:pt>
                <c:pt idx="6">
                  <c:v>12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'wykres 2'!$F$8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2'!$A$9:$A$15</c:f>
              <c:strCache>
                <c:ptCount val="7"/>
                <c:pt idx="0">
                  <c:v>Kraj</c:v>
                </c:pt>
                <c:pt idx="1">
                  <c:v>województwo wielkopolskie</c:v>
                </c:pt>
                <c:pt idx="2">
                  <c:v>kaliski</c:v>
                </c:pt>
                <c:pt idx="3">
                  <c:v>koniński</c:v>
                </c:pt>
                <c:pt idx="4">
                  <c:v>leszczyński</c:v>
                </c:pt>
                <c:pt idx="5">
                  <c:v>pilski</c:v>
                </c:pt>
                <c:pt idx="6">
                  <c:v>poznański</c:v>
                </c:pt>
              </c:strCache>
            </c:strRef>
          </c:cat>
          <c:val>
            <c:numRef>
              <c:f>'wykres 2'!$F$9:$F$15</c:f>
              <c:numCache>
                <c:ptCount val="7"/>
                <c:pt idx="0">
                  <c:v>18</c:v>
                </c:pt>
                <c:pt idx="1">
                  <c:v>16</c:v>
                </c:pt>
                <c:pt idx="2">
                  <c:v>17.8</c:v>
                </c:pt>
                <c:pt idx="3">
                  <c:v>20.8</c:v>
                </c:pt>
                <c:pt idx="4">
                  <c:v>15.2</c:v>
                </c:pt>
                <c:pt idx="5">
                  <c:v>22.8</c:v>
                </c:pt>
                <c:pt idx="6">
                  <c:v>12.1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'wykres 2'!$G$8</c:f>
              <c:strCache>
                <c:ptCount val="1"/>
                <c:pt idx="0">
                  <c:v>2002*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2'!$A$9:$A$15</c:f>
              <c:strCache>
                <c:ptCount val="7"/>
                <c:pt idx="0">
                  <c:v>Kraj</c:v>
                </c:pt>
                <c:pt idx="1">
                  <c:v>województwo wielkopolskie</c:v>
                </c:pt>
                <c:pt idx="2">
                  <c:v>kaliski</c:v>
                </c:pt>
                <c:pt idx="3">
                  <c:v>koniński</c:v>
                </c:pt>
                <c:pt idx="4">
                  <c:v>leszczyński</c:v>
                </c:pt>
                <c:pt idx="5">
                  <c:v>pilski</c:v>
                </c:pt>
                <c:pt idx="6">
                  <c:v>poznański</c:v>
                </c:pt>
              </c:strCache>
            </c:strRef>
          </c:cat>
          <c:val>
            <c:numRef>
              <c:f>'wykres 2'!$G$9:$G$15</c:f>
              <c:numCache>
                <c:ptCount val="7"/>
                <c:pt idx="0">
                  <c:v>20</c:v>
                </c:pt>
                <c:pt idx="1">
                  <c:v>17.2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'wykres 2'!$H$8</c:f>
              <c:strCache>
                <c:ptCount val="1"/>
                <c:pt idx="0">
                  <c:v>2003*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2'!$A$9:$A$15</c:f>
              <c:strCache>
                <c:ptCount val="7"/>
                <c:pt idx="0">
                  <c:v>Kraj</c:v>
                </c:pt>
                <c:pt idx="1">
                  <c:v>województwo wielkopolskie</c:v>
                </c:pt>
                <c:pt idx="2">
                  <c:v>kaliski</c:v>
                </c:pt>
                <c:pt idx="3">
                  <c:v>koniński</c:v>
                </c:pt>
                <c:pt idx="4">
                  <c:v>leszczyński</c:v>
                </c:pt>
                <c:pt idx="5">
                  <c:v>pilski</c:v>
                </c:pt>
                <c:pt idx="6">
                  <c:v>poznański</c:v>
                </c:pt>
              </c:strCache>
            </c:strRef>
          </c:cat>
          <c:val>
            <c:numRef>
              <c:f>'wykres 2'!$H$9:$H$15</c:f>
              <c:numCache>
                <c:ptCount val="7"/>
                <c:pt idx="0">
                  <c:v>20</c:v>
                </c:pt>
                <c:pt idx="1">
                  <c:v>17.3</c:v>
                </c:pt>
              </c:numCache>
            </c:numRef>
          </c:val>
          <c:shape val="box"/>
        </c:ser>
        <c:shape val="box"/>
        <c:axId val="62550251"/>
        <c:axId val="26081348"/>
      </c:bar3DChart>
      <c:catAx>
        <c:axId val="6255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Podregion</a:t>
                </a:r>
              </a:p>
            </c:rich>
          </c:tx>
          <c:layout>
            <c:manualLayout>
              <c:xMode val="factor"/>
              <c:yMode val="factor"/>
              <c:x val="0.104"/>
              <c:y val="-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6081348"/>
        <c:crosses val="autoZero"/>
        <c:auto val="1"/>
        <c:lblOffset val="100"/>
        <c:noMultiLvlLbl val="0"/>
      </c:catAx>
      <c:valAx>
        <c:axId val="26081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550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90325"/>
          <c:w val="0.5295"/>
          <c:h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Dynamika bezrobocia w województwie wielkopolskim według powiatów 
w latach 1999-2003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6225"/>
          <c:w val="0.94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3'!$B$3</c:f>
              <c:strCache>
                <c:ptCount val="1"/>
                <c:pt idx="0">
                  <c:v>2003 (1999=100)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3366FF"/>
              </a:solidFill>
            </c:spPr>
          </c:dPt>
          <c:dPt>
            <c:idx val="14"/>
            <c:invertIfNegative val="0"/>
            <c:spPr>
              <a:solidFill>
                <a:srgbClr val="3366FF"/>
              </a:solidFill>
            </c:spPr>
          </c:dPt>
          <c:dPt>
            <c:idx val="16"/>
            <c:invertIfNegative val="0"/>
            <c:spPr>
              <a:solidFill>
                <a:srgbClr val="99CCFF"/>
              </a:solidFill>
            </c:spPr>
          </c:dPt>
          <c:dPt>
            <c:idx val="20"/>
            <c:invertIfNegative val="0"/>
            <c:spPr>
              <a:solidFill>
                <a:srgbClr val="3366FF"/>
              </a:solidFill>
            </c:spPr>
          </c:dPt>
          <c:dPt>
            <c:idx val="26"/>
            <c:invertIfNegative val="0"/>
            <c:spPr>
              <a:solidFill>
                <a:srgbClr val="3366FF"/>
              </a:solidFill>
            </c:spPr>
          </c:dPt>
          <c:dPt>
            <c:idx val="34"/>
            <c:invertIfNegative val="0"/>
            <c:spPr>
              <a:solidFill>
                <a:srgbClr val="99CCFF"/>
              </a:solidFill>
            </c:spPr>
          </c:dPt>
          <c:cat>
            <c:strRef>
              <c:f>'wykres 3'!$A$4:$A$40</c:f>
              <c:strCache>
                <c:ptCount val="37"/>
                <c:pt idx="0">
                  <c:v>WOJ. WIELKOPOLSKIE</c:v>
                </c:pt>
                <c:pt idx="1">
                  <c:v>PODREGION KALISKI</c:v>
                </c:pt>
                <c:pt idx="2">
                  <c:v>Powiat jarociński</c:v>
                </c:pt>
                <c:pt idx="3">
                  <c:v>Powiat kaliski*</c:v>
                </c:pt>
                <c:pt idx="4">
                  <c:v>Powiat kępiński</c:v>
                </c:pt>
                <c:pt idx="5">
                  <c:v>Powiat krotoszyński</c:v>
                </c:pt>
                <c:pt idx="6">
                  <c:v>Powiat ostrowski</c:v>
                </c:pt>
                <c:pt idx="7">
                  <c:v>Powiat ostrzeszowski</c:v>
                </c:pt>
                <c:pt idx="8">
                  <c:v>Powiat pleszewski</c:v>
                </c:pt>
                <c:pt idx="9">
                  <c:v>PODREGION KONIŃSKI</c:v>
                </c:pt>
                <c:pt idx="10">
                  <c:v>Powiat kolski</c:v>
                </c:pt>
                <c:pt idx="11">
                  <c:v>Powiat koniński*</c:v>
                </c:pt>
                <c:pt idx="12">
                  <c:v>Powiat słupecki</c:v>
                </c:pt>
                <c:pt idx="13">
                  <c:v>Powiat turecki</c:v>
                </c:pt>
                <c:pt idx="14">
                  <c:v>PODREGION LESZCZYŃSKI</c:v>
                </c:pt>
                <c:pt idx="15">
                  <c:v>Powiat gostyński</c:v>
                </c:pt>
                <c:pt idx="16">
                  <c:v>Powiat kościański</c:v>
                </c:pt>
                <c:pt idx="17">
                  <c:v>Powiat leszczyński*</c:v>
                </c:pt>
                <c:pt idx="18">
                  <c:v>Powiat rawicki</c:v>
                </c:pt>
                <c:pt idx="19">
                  <c:v>Powiat wolsztyński</c:v>
                </c:pt>
                <c:pt idx="20">
                  <c:v>PODREGION PILSKI</c:v>
                </c:pt>
                <c:pt idx="21">
                  <c:v>Powiat chodzieski</c:v>
                </c:pt>
                <c:pt idx="22">
                  <c:v>Powiat czarnkowsko-trzcianecki</c:v>
                </c:pt>
                <c:pt idx="23">
                  <c:v>Powiat pilski</c:v>
                </c:pt>
                <c:pt idx="24">
                  <c:v>Powiat wągrowiecki</c:v>
                </c:pt>
                <c:pt idx="25">
                  <c:v>Powiat złotowski</c:v>
                </c:pt>
                <c:pt idx="26">
                  <c:v>PODREGION POZNAŃSKI</c:v>
                </c:pt>
                <c:pt idx="27">
                  <c:v>Powiat gnieźnieński </c:v>
                </c:pt>
                <c:pt idx="28">
                  <c:v>Powiat grodziski</c:v>
                </c:pt>
                <c:pt idx="29">
                  <c:v>Powiat międzychodzki</c:v>
                </c:pt>
                <c:pt idx="30">
                  <c:v>Powiat nowotomyski</c:v>
                </c:pt>
                <c:pt idx="31">
                  <c:v>Powiat obornicki</c:v>
                </c:pt>
                <c:pt idx="32">
                  <c:v>Powiat poznański*</c:v>
                </c:pt>
                <c:pt idx="33">
                  <c:v>Powiat szamotulski</c:v>
                </c:pt>
                <c:pt idx="34">
                  <c:v>Powiat śremski</c:v>
                </c:pt>
                <c:pt idx="35">
                  <c:v>Powiat średzki</c:v>
                </c:pt>
                <c:pt idx="36">
                  <c:v>Powiat wrzesiński</c:v>
                </c:pt>
              </c:strCache>
            </c:strRef>
          </c:cat>
          <c:val>
            <c:numRef>
              <c:f>'wykres 3'!$B$4:$B$40</c:f>
              <c:numCache>
                <c:ptCount val="37"/>
                <c:pt idx="0">
                  <c:v>150.55</c:v>
                </c:pt>
                <c:pt idx="1">
                  <c:v>128.13</c:v>
                </c:pt>
                <c:pt idx="2">
                  <c:v>142.42</c:v>
                </c:pt>
                <c:pt idx="3">
                  <c:v>127.95</c:v>
                </c:pt>
                <c:pt idx="4">
                  <c:v>148.87</c:v>
                </c:pt>
                <c:pt idx="5">
                  <c:v>131.33</c:v>
                </c:pt>
                <c:pt idx="6">
                  <c:v>129.34</c:v>
                </c:pt>
                <c:pt idx="7">
                  <c:v>116.6</c:v>
                </c:pt>
                <c:pt idx="8">
                  <c:v>109.36</c:v>
                </c:pt>
                <c:pt idx="9">
                  <c:v>116.18</c:v>
                </c:pt>
                <c:pt idx="10">
                  <c:v>114.78</c:v>
                </c:pt>
                <c:pt idx="11">
                  <c:v>120.55</c:v>
                </c:pt>
                <c:pt idx="12">
                  <c:v>115.09</c:v>
                </c:pt>
                <c:pt idx="13">
                  <c:v>108.76</c:v>
                </c:pt>
                <c:pt idx="14">
                  <c:v>153.51</c:v>
                </c:pt>
                <c:pt idx="15">
                  <c:v>133.95</c:v>
                </c:pt>
                <c:pt idx="16">
                  <c:v>210.46</c:v>
                </c:pt>
                <c:pt idx="17">
                  <c:v>168.01</c:v>
                </c:pt>
                <c:pt idx="18">
                  <c:v>122.75</c:v>
                </c:pt>
                <c:pt idx="19">
                  <c:v>150.28</c:v>
                </c:pt>
                <c:pt idx="20">
                  <c:v>138.65</c:v>
                </c:pt>
                <c:pt idx="21">
                  <c:v>144.35</c:v>
                </c:pt>
                <c:pt idx="22">
                  <c:v>154.71</c:v>
                </c:pt>
                <c:pt idx="23">
                  <c:v>141.25</c:v>
                </c:pt>
                <c:pt idx="24">
                  <c:v>142.18</c:v>
                </c:pt>
                <c:pt idx="25">
                  <c:v>114.59</c:v>
                </c:pt>
                <c:pt idx="26">
                  <c:v>219.61</c:v>
                </c:pt>
                <c:pt idx="27">
                  <c:v>169.61</c:v>
                </c:pt>
                <c:pt idx="28">
                  <c:v>150.23</c:v>
                </c:pt>
                <c:pt idx="29">
                  <c:v>192.32</c:v>
                </c:pt>
                <c:pt idx="30">
                  <c:v>179.5</c:v>
                </c:pt>
                <c:pt idx="31">
                  <c:v>200.74</c:v>
                </c:pt>
                <c:pt idx="32">
                  <c:v>314.93</c:v>
                </c:pt>
                <c:pt idx="33">
                  <c:v>204.11</c:v>
                </c:pt>
                <c:pt idx="34">
                  <c:v>191.17</c:v>
                </c:pt>
                <c:pt idx="35">
                  <c:v>183.1</c:v>
                </c:pt>
                <c:pt idx="36">
                  <c:v>186.34</c:v>
                </c:pt>
              </c:numCache>
            </c:numRef>
          </c:val>
        </c:ser>
        <c:ser>
          <c:idx val="1"/>
          <c:order val="1"/>
          <c:tx>
            <c:strRef>
              <c:f>'wykres 3'!$C$3</c:f>
              <c:strCache>
                <c:ptCount val="1"/>
                <c:pt idx="0">
                  <c:v>2003 (2002=100)</c:v>
                </c:pt>
              </c:strCache>
            </c:strRef>
          </c:tx>
          <c:spPr>
            <a:pattFill prst="dkUpDiag">
              <a:fgClr>
                <a:srgbClr val="99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dkUpDiag">
                <a:fgClr>
                  <a:srgbClr val="FFFFFF"/>
                </a:fgClr>
                <a:bgClr>
                  <a:srgbClr val="99CCFF"/>
                </a:bgClr>
              </a:pattFill>
            </c:spPr>
          </c:dPt>
          <c:dPt>
            <c:idx val="9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dkUpDiag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dkUpDiag">
                <a:fgClr>
                  <a:srgbClr val="99CCFF"/>
                </a:fgClr>
                <a:bgClr>
                  <a:srgbClr val="FFFFFF"/>
                </a:bgClr>
              </a:pattFill>
            </c:spPr>
          </c:dPt>
          <c:cat>
            <c:strRef>
              <c:f>'wykres 3'!$A$4:$A$40</c:f>
              <c:strCache>
                <c:ptCount val="37"/>
                <c:pt idx="0">
                  <c:v>WOJ. WIELKOPOLSKIE</c:v>
                </c:pt>
                <c:pt idx="1">
                  <c:v>PODREGION KALISKI</c:v>
                </c:pt>
                <c:pt idx="2">
                  <c:v>Powiat jarociński</c:v>
                </c:pt>
                <c:pt idx="3">
                  <c:v>Powiat kaliski*</c:v>
                </c:pt>
                <c:pt idx="4">
                  <c:v>Powiat kępiński</c:v>
                </c:pt>
                <c:pt idx="5">
                  <c:v>Powiat krotoszyński</c:v>
                </c:pt>
                <c:pt idx="6">
                  <c:v>Powiat ostrowski</c:v>
                </c:pt>
                <c:pt idx="7">
                  <c:v>Powiat ostrzeszowski</c:v>
                </c:pt>
                <c:pt idx="8">
                  <c:v>Powiat pleszewski</c:v>
                </c:pt>
                <c:pt idx="9">
                  <c:v>PODREGION KONIŃSKI</c:v>
                </c:pt>
                <c:pt idx="10">
                  <c:v>Powiat kolski</c:v>
                </c:pt>
                <c:pt idx="11">
                  <c:v>Powiat koniński*</c:v>
                </c:pt>
                <c:pt idx="12">
                  <c:v>Powiat słupecki</c:v>
                </c:pt>
                <c:pt idx="13">
                  <c:v>Powiat turecki</c:v>
                </c:pt>
                <c:pt idx="14">
                  <c:v>PODREGION LESZCZYŃSKI</c:v>
                </c:pt>
                <c:pt idx="15">
                  <c:v>Powiat gostyński</c:v>
                </c:pt>
                <c:pt idx="16">
                  <c:v>Powiat kościański</c:v>
                </c:pt>
                <c:pt idx="17">
                  <c:v>Powiat leszczyński*</c:v>
                </c:pt>
                <c:pt idx="18">
                  <c:v>Powiat rawicki</c:v>
                </c:pt>
                <c:pt idx="19">
                  <c:v>Powiat wolsztyński</c:v>
                </c:pt>
                <c:pt idx="20">
                  <c:v>PODREGION PILSKI</c:v>
                </c:pt>
                <c:pt idx="21">
                  <c:v>Powiat chodzieski</c:v>
                </c:pt>
                <c:pt idx="22">
                  <c:v>Powiat czarnkowsko-trzcianecki</c:v>
                </c:pt>
                <c:pt idx="23">
                  <c:v>Powiat pilski</c:v>
                </c:pt>
                <c:pt idx="24">
                  <c:v>Powiat wągrowiecki</c:v>
                </c:pt>
                <c:pt idx="25">
                  <c:v>Powiat złotowski</c:v>
                </c:pt>
                <c:pt idx="26">
                  <c:v>PODREGION POZNAŃSKI</c:v>
                </c:pt>
                <c:pt idx="27">
                  <c:v>Powiat gnieźnieński </c:v>
                </c:pt>
                <c:pt idx="28">
                  <c:v>Powiat grodziski</c:v>
                </c:pt>
                <c:pt idx="29">
                  <c:v>Powiat międzychodzki</c:v>
                </c:pt>
                <c:pt idx="30">
                  <c:v>Powiat nowotomyski</c:v>
                </c:pt>
                <c:pt idx="31">
                  <c:v>Powiat obornicki</c:v>
                </c:pt>
                <c:pt idx="32">
                  <c:v>Powiat poznański*</c:v>
                </c:pt>
                <c:pt idx="33">
                  <c:v>Powiat szamotulski</c:v>
                </c:pt>
                <c:pt idx="34">
                  <c:v>Powiat śremski</c:v>
                </c:pt>
                <c:pt idx="35">
                  <c:v>Powiat średzki</c:v>
                </c:pt>
                <c:pt idx="36">
                  <c:v>Powiat wrzesiński</c:v>
                </c:pt>
              </c:strCache>
            </c:strRef>
          </c:cat>
          <c:val>
            <c:numRef>
              <c:f>'wykres 3'!$C$4:$C$40</c:f>
              <c:numCache>
                <c:ptCount val="37"/>
                <c:pt idx="0">
                  <c:v>99.45</c:v>
                </c:pt>
                <c:pt idx="1">
                  <c:v>98</c:v>
                </c:pt>
                <c:pt idx="2">
                  <c:v>101.29</c:v>
                </c:pt>
                <c:pt idx="3">
                  <c:v>100.59</c:v>
                </c:pt>
                <c:pt idx="4">
                  <c:v>99.12</c:v>
                </c:pt>
                <c:pt idx="5">
                  <c:v>99.2</c:v>
                </c:pt>
                <c:pt idx="6">
                  <c:v>96.95</c:v>
                </c:pt>
                <c:pt idx="7">
                  <c:v>94.16</c:v>
                </c:pt>
                <c:pt idx="8">
                  <c:v>92.03</c:v>
                </c:pt>
                <c:pt idx="9">
                  <c:v>99.73</c:v>
                </c:pt>
                <c:pt idx="10">
                  <c:v>95.71</c:v>
                </c:pt>
                <c:pt idx="11">
                  <c:v>100.25</c:v>
                </c:pt>
                <c:pt idx="12">
                  <c:v>100.84</c:v>
                </c:pt>
                <c:pt idx="13">
                  <c:v>102.59</c:v>
                </c:pt>
                <c:pt idx="14">
                  <c:v>97.82</c:v>
                </c:pt>
                <c:pt idx="15">
                  <c:v>95.79</c:v>
                </c:pt>
                <c:pt idx="16">
                  <c:v>99.71</c:v>
                </c:pt>
                <c:pt idx="17">
                  <c:v>98.7</c:v>
                </c:pt>
                <c:pt idx="18">
                  <c:v>96.75</c:v>
                </c:pt>
                <c:pt idx="19">
                  <c:v>98.49</c:v>
                </c:pt>
                <c:pt idx="20">
                  <c:v>97.7</c:v>
                </c:pt>
                <c:pt idx="21">
                  <c:v>99.27</c:v>
                </c:pt>
                <c:pt idx="22">
                  <c:v>96.14</c:v>
                </c:pt>
                <c:pt idx="23">
                  <c:v>103.12</c:v>
                </c:pt>
                <c:pt idx="24">
                  <c:v>97.44</c:v>
                </c:pt>
                <c:pt idx="25">
                  <c:v>91.36</c:v>
                </c:pt>
                <c:pt idx="26">
                  <c:v>101.7</c:v>
                </c:pt>
                <c:pt idx="27">
                  <c:v>97.99</c:v>
                </c:pt>
                <c:pt idx="28">
                  <c:v>99.81</c:v>
                </c:pt>
                <c:pt idx="29">
                  <c:v>105.32</c:v>
                </c:pt>
                <c:pt idx="30">
                  <c:v>95.9</c:v>
                </c:pt>
                <c:pt idx="31">
                  <c:v>99.22</c:v>
                </c:pt>
                <c:pt idx="32">
                  <c:v>101.01</c:v>
                </c:pt>
                <c:pt idx="33">
                  <c:v>105.42</c:v>
                </c:pt>
                <c:pt idx="34">
                  <c:v>102.83</c:v>
                </c:pt>
                <c:pt idx="35">
                  <c:v>116.97</c:v>
                </c:pt>
                <c:pt idx="36">
                  <c:v>104.75</c:v>
                </c:pt>
              </c:numCache>
            </c:numRef>
          </c:val>
        </c:ser>
        <c:gapWidth val="60"/>
        <c:axId val="33405541"/>
        <c:axId val="32214414"/>
      </c:bar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214414"/>
        <c:crosses val="autoZero"/>
        <c:auto val="1"/>
        <c:lblOffset val="400"/>
        <c:noMultiLvlLbl val="0"/>
      </c:catAx>
      <c:valAx>
        <c:axId val="32214414"/>
        <c:scaling>
          <c:orientation val="minMax"/>
          <c:max val="3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405541"/>
        <c:crossesAt val="1"/>
        <c:crossBetween val="between"/>
        <c:dispUnits/>
        <c:majorUnit val="2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5825"/>
          <c:y val="0.9555"/>
          <c:w val="0.70075"/>
          <c:h val="0.0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Struktura bezrobotnych w województwie wielkopolskim
w latach 1999-2003
(</a:t>
            </a: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według wieku)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206"/>
          <c:w val="0.955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4'!$B$5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4'!$A$7:$A$11</c:f>
              <c:strCache>
                <c:ptCount val="5"/>
                <c:pt idx="0">
                  <c:v>18-24 lat</c:v>
                </c:pt>
                <c:pt idx="1">
                  <c:v>25-34 lat</c:v>
                </c:pt>
                <c:pt idx="2">
                  <c:v>35-44 lat</c:v>
                </c:pt>
                <c:pt idx="3">
                  <c:v>45-54 lat</c:v>
                </c:pt>
                <c:pt idx="4">
                  <c:v>55 i więcej lat</c:v>
                </c:pt>
              </c:strCache>
            </c:strRef>
          </c:cat>
          <c:val>
            <c:numRef>
              <c:f>'wykres 4'!$B$7:$B$11</c:f>
              <c:numCache>
                <c:ptCount val="5"/>
                <c:pt idx="0">
                  <c:v>35.87728302528562</c:v>
                </c:pt>
                <c:pt idx="1">
                  <c:v>26.42508761593547</c:v>
                </c:pt>
                <c:pt idx="2">
                  <c:v>23.48653721171776</c:v>
                </c:pt>
                <c:pt idx="3">
                  <c:v>13.225906376982369</c:v>
                </c:pt>
                <c:pt idx="4">
                  <c:v>0.9675714745594908</c:v>
                </c:pt>
              </c:numCache>
            </c:numRef>
          </c:val>
        </c:ser>
        <c:ser>
          <c:idx val="1"/>
          <c:order val="1"/>
          <c:tx>
            <c:strRef>
              <c:f>'wykres 4'!$C$5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4'!$A$7:$A$11</c:f>
              <c:strCache>
                <c:ptCount val="5"/>
                <c:pt idx="0">
                  <c:v>18-24 lat</c:v>
                </c:pt>
                <c:pt idx="1">
                  <c:v>25-34 lat</c:v>
                </c:pt>
                <c:pt idx="2">
                  <c:v>35-44 lat</c:v>
                </c:pt>
                <c:pt idx="3">
                  <c:v>45-54 lat</c:v>
                </c:pt>
                <c:pt idx="4">
                  <c:v>55 i więcej lat</c:v>
                </c:pt>
              </c:strCache>
            </c:strRef>
          </c:cat>
          <c:val>
            <c:numRef>
              <c:f>'wykres 4'!$C$7:$C$11</c:f>
              <c:numCache>
                <c:ptCount val="5"/>
                <c:pt idx="0">
                  <c:v>34.894944290990345</c:v>
                </c:pt>
                <c:pt idx="1">
                  <c:v>26.215304718454842</c:v>
                </c:pt>
                <c:pt idx="2">
                  <c:v>23.011390087210202</c:v>
                </c:pt>
                <c:pt idx="3">
                  <c:v>14.842287121235634</c:v>
                </c:pt>
                <c:pt idx="4">
                  <c:v>1.0215904741214321</c:v>
                </c:pt>
              </c:numCache>
            </c:numRef>
          </c:val>
        </c:ser>
        <c:ser>
          <c:idx val="2"/>
          <c:order val="2"/>
          <c:tx>
            <c:strRef>
              <c:f>'wykres 4'!$D$5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4'!$A$7:$A$11</c:f>
              <c:strCache>
                <c:ptCount val="5"/>
                <c:pt idx="0">
                  <c:v>18-24 lat</c:v>
                </c:pt>
                <c:pt idx="1">
                  <c:v>25-34 lat</c:v>
                </c:pt>
                <c:pt idx="2">
                  <c:v>35-44 lat</c:v>
                </c:pt>
                <c:pt idx="3">
                  <c:v>45-54 lat</c:v>
                </c:pt>
                <c:pt idx="4">
                  <c:v>55 i więcej lat</c:v>
                </c:pt>
              </c:strCache>
            </c:strRef>
          </c:cat>
          <c:val>
            <c:numRef>
              <c:f>'wykres 4'!$D$7:$D$11</c:f>
              <c:numCache>
                <c:ptCount val="5"/>
                <c:pt idx="0">
                  <c:v>34.339649678844175</c:v>
                </c:pt>
                <c:pt idx="1">
                  <c:v>26.844327932970312</c:v>
                </c:pt>
                <c:pt idx="2">
                  <c:v>21.767790009609385</c:v>
                </c:pt>
                <c:pt idx="3">
                  <c:v>15.745064652629095</c:v>
                </c:pt>
                <c:pt idx="4">
                  <c:v>1.285887688183826</c:v>
                </c:pt>
              </c:numCache>
            </c:numRef>
          </c:val>
        </c:ser>
        <c:ser>
          <c:idx val="3"/>
          <c:order val="3"/>
          <c:tx>
            <c:strRef>
              <c:f>'wykres 4'!$E$5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4'!$A$7:$A$11</c:f>
              <c:strCache>
                <c:ptCount val="5"/>
                <c:pt idx="0">
                  <c:v>18-24 lat</c:v>
                </c:pt>
                <c:pt idx="1">
                  <c:v>25-34 lat</c:v>
                </c:pt>
                <c:pt idx="2">
                  <c:v>35-44 lat</c:v>
                </c:pt>
                <c:pt idx="3">
                  <c:v>45-54 lat</c:v>
                </c:pt>
                <c:pt idx="4">
                  <c:v>55 i więcej lat</c:v>
                </c:pt>
              </c:strCache>
            </c:strRef>
          </c:cat>
          <c:val>
            <c:numRef>
              <c:f>'wykres 4'!$E$7:$E$11</c:f>
              <c:numCache>
                <c:ptCount val="5"/>
                <c:pt idx="0">
                  <c:v>32.267952719890225</c:v>
                </c:pt>
                <c:pt idx="1">
                  <c:v>27.421580978823457</c:v>
                </c:pt>
                <c:pt idx="2">
                  <c:v>21.209446392604658</c:v>
                </c:pt>
                <c:pt idx="3">
                  <c:v>17.429926415715098</c:v>
                </c:pt>
                <c:pt idx="4">
                  <c:v>1.6634702573443856</c:v>
                </c:pt>
              </c:numCache>
            </c:numRef>
          </c:val>
        </c:ser>
        <c:ser>
          <c:idx val="4"/>
          <c:order val="4"/>
          <c:tx>
            <c:strRef>
              <c:f>'wykres 4'!$F$5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4'!$A$7:$A$11</c:f>
              <c:strCache>
                <c:ptCount val="5"/>
                <c:pt idx="0">
                  <c:v>18-24 lat</c:v>
                </c:pt>
                <c:pt idx="1">
                  <c:v>25-34 lat</c:v>
                </c:pt>
                <c:pt idx="2">
                  <c:v>35-44 lat</c:v>
                </c:pt>
                <c:pt idx="3">
                  <c:v>45-54 lat</c:v>
                </c:pt>
                <c:pt idx="4">
                  <c:v>55 i więcej lat</c:v>
                </c:pt>
              </c:strCache>
            </c:strRef>
          </c:cat>
          <c:val>
            <c:numRef>
              <c:f>'wykres 4'!$F$7:$F$11</c:f>
              <c:numCache>
                <c:ptCount val="5"/>
                <c:pt idx="0">
                  <c:v>29.587403023371216</c:v>
                </c:pt>
                <c:pt idx="1">
                  <c:v>28.188276872057415</c:v>
                </c:pt>
                <c:pt idx="2">
                  <c:v>21.00545045971864</c:v>
                </c:pt>
                <c:pt idx="3">
                  <c:v>18.997938427153052</c:v>
                </c:pt>
                <c:pt idx="4">
                  <c:v>2.218914023133187</c:v>
                </c:pt>
              </c:numCache>
            </c:numRef>
          </c:val>
        </c:ser>
        <c:axId val="21494271"/>
        <c:axId val="59230712"/>
      </c:bar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9230712"/>
        <c:crosses val="autoZero"/>
        <c:auto val="1"/>
        <c:lblOffset val="100"/>
        <c:noMultiLvlLbl val="0"/>
      </c:catAx>
      <c:valAx>
        <c:axId val="592307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9427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72"/>
          <c:y val="0.90525"/>
          <c:w val="0.51225"/>
          <c:h val="0.0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Struktura bezrobotnych w województwie wielkopolskim 
w latach 1999-2003
</a:t>
            </a: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(według wykształcenia)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99"/>
          <c:w val="0.9562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5'!$B$6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5'!$A$7:$A$11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ogólnokształcące</c:v>
                </c:pt>
                <c:pt idx="3">
                  <c:v>zasadnicze zawodowe</c:v>
                </c:pt>
                <c:pt idx="4">
                  <c:v>podstawowe i niepełne podstawowe</c:v>
                </c:pt>
              </c:strCache>
            </c:strRef>
          </c:cat>
          <c:val>
            <c:numRef>
              <c:f>'wykres 5'!$B$7:$B$11</c:f>
              <c:numCache>
                <c:ptCount val="5"/>
                <c:pt idx="0">
                  <c:v>1.6107969557638226</c:v>
                </c:pt>
                <c:pt idx="1">
                  <c:v>21.231299995748273</c:v>
                </c:pt>
                <c:pt idx="2">
                  <c:v>5.583731679614186</c:v>
                </c:pt>
                <c:pt idx="3">
                  <c:v>40.93987451332916</c:v>
                </c:pt>
                <c:pt idx="4">
                  <c:v>30.63429685554456</c:v>
                </c:pt>
              </c:numCache>
            </c:numRef>
          </c:val>
        </c:ser>
        <c:ser>
          <c:idx val="1"/>
          <c:order val="1"/>
          <c:tx>
            <c:strRef>
              <c:f>'wykres 5'!$C$6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5'!$A$7:$A$11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ogólnokształcące</c:v>
                </c:pt>
                <c:pt idx="3">
                  <c:v>zasadnicze zawodowe</c:v>
                </c:pt>
                <c:pt idx="4">
                  <c:v>podstawowe i niepełne podstawowe</c:v>
                </c:pt>
              </c:strCache>
            </c:strRef>
          </c:cat>
          <c:val>
            <c:numRef>
              <c:f>'wykres 5'!$C$7:$C$11</c:f>
              <c:numCache>
                <c:ptCount val="5"/>
                <c:pt idx="0">
                  <c:v>2.080941001210391</c:v>
                </c:pt>
                <c:pt idx="1">
                  <c:v>21.015797150926417</c:v>
                </c:pt>
                <c:pt idx="2">
                  <c:v>5.475207680291321</c:v>
                </c:pt>
                <c:pt idx="3">
                  <c:v>39.69460910586264</c:v>
                </c:pt>
                <c:pt idx="4">
                  <c:v>31.733445061709237</c:v>
                </c:pt>
              </c:numCache>
            </c:numRef>
          </c:val>
        </c:ser>
        <c:ser>
          <c:idx val="2"/>
          <c:order val="2"/>
          <c:tx>
            <c:strRef>
              <c:f>'wykres 5'!$D$6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5'!$A$7:$A$11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ogólnokształcące</c:v>
                </c:pt>
                <c:pt idx="3">
                  <c:v>zasadnicze zawodowe</c:v>
                </c:pt>
                <c:pt idx="4">
                  <c:v>podstawowe i niepełne podstawowe</c:v>
                </c:pt>
              </c:strCache>
            </c:strRef>
          </c:cat>
          <c:val>
            <c:numRef>
              <c:f>'wykres 5'!$D$7:$D$11</c:f>
              <c:numCache>
                <c:ptCount val="5"/>
                <c:pt idx="0">
                  <c:v>2.5983276295159903</c:v>
                </c:pt>
                <c:pt idx="1">
                  <c:v>21.176897010974933</c:v>
                </c:pt>
                <c:pt idx="2">
                  <c:v>5.304550128968087</c:v>
                </c:pt>
                <c:pt idx="3">
                  <c:v>40.27639631134413</c:v>
                </c:pt>
                <c:pt idx="4">
                  <c:v>30.643828919196856</c:v>
                </c:pt>
              </c:numCache>
            </c:numRef>
          </c:val>
        </c:ser>
        <c:ser>
          <c:idx val="3"/>
          <c:order val="3"/>
          <c:tx>
            <c:strRef>
              <c:f>'wykres 5'!$E$6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5'!$A$7:$A$11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ogólnokształcące</c:v>
                </c:pt>
                <c:pt idx="3">
                  <c:v>zasadnicze zawodowe</c:v>
                </c:pt>
                <c:pt idx="4">
                  <c:v>podstawowe i niepełne podstawowe</c:v>
                </c:pt>
              </c:strCache>
            </c:strRef>
          </c:cat>
          <c:val>
            <c:numRef>
              <c:f>'wykres 5'!$E$7:$E$11</c:f>
              <c:numCache>
                <c:ptCount val="5"/>
                <c:pt idx="0">
                  <c:v>3.2302457891653757</c:v>
                </c:pt>
                <c:pt idx="1">
                  <c:v>20.845938420305092</c:v>
                </c:pt>
                <c:pt idx="2">
                  <c:v>5.264446031504024</c:v>
                </c:pt>
                <c:pt idx="3">
                  <c:v>40.04927017549491</c:v>
                </c:pt>
                <c:pt idx="4">
                  <c:v>30.610099583530605</c:v>
                </c:pt>
              </c:numCache>
            </c:numRef>
          </c:val>
        </c:ser>
        <c:ser>
          <c:idx val="4"/>
          <c:order val="4"/>
          <c:tx>
            <c:strRef>
              <c:f>'wykres 5'!$F$6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5'!$A$7:$A$11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ogólnokształcące</c:v>
                </c:pt>
                <c:pt idx="3">
                  <c:v>zasadnicze zawodowe</c:v>
                </c:pt>
                <c:pt idx="4">
                  <c:v>podstawowe i niepełne podstawowe</c:v>
                </c:pt>
              </c:strCache>
            </c:strRef>
          </c:cat>
          <c:val>
            <c:numRef>
              <c:f>'wykres 5'!$F$7:$F$11</c:f>
              <c:numCache>
                <c:ptCount val="5"/>
                <c:pt idx="0">
                  <c:v>3.6075507627012655</c:v>
                </c:pt>
                <c:pt idx="1">
                  <c:v>20.64235543775139</c:v>
                </c:pt>
                <c:pt idx="2">
                  <c:v>5.502099899543711</c:v>
                </c:pt>
                <c:pt idx="3">
                  <c:v>39.3300493405791</c:v>
                </c:pt>
                <c:pt idx="4">
                  <c:v>30.917944559424537</c:v>
                </c:pt>
              </c:numCache>
            </c:numRef>
          </c:val>
        </c:ser>
        <c:axId val="63314361"/>
        <c:axId val="32958338"/>
      </c:bar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958338"/>
        <c:crosses val="autoZero"/>
        <c:auto val="1"/>
        <c:lblOffset val="100"/>
        <c:noMultiLvlLbl val="0"/>
      </c:catAx>
      <c:valAx>
        <c:axId val="32958338"/>
        <c:scaling>
          <c:orientation val="minMax"/>
          <c:max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3314361"/>
        <c:crossesAt val="1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8"/>
          <c:y val="0.90725"/>
          <c:w val="0.4055"/>
          <c:h val="0.0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Struktura bezrobotnych w województwie wielkopolskim  
w latach 1999-2003</a:t>
            </a:r>
            <a:r>
              <a:rPr lang="en-US" cap="none" sz="1300" b="1" i="0" u="none" baseline="0">
                <a:latin typeface="Times New Roman CE"/>
                <a:ea typeface="Times New Roman CE"/>
                <a:cs typeface="Times New Roman CE"/>
              </a:rPr>
              <a:t>
</a:t>
            </a: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(według czasu pozostawania bez pracy)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2025"/>
          <c:w val="0.9565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6'!$B$6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6'!$A$7:$A$11</c:f>
              <c:strCache>
                <c:ptCount val="5"/>
                <c:pt idx="0">
                  <c:v>do 1 miesiąca</c:v>
                </c:pt>
                <c:pt idx="1">
                  <c:v>1-3 miesięcy</c:v>
                </c:pt>
                <c:pt idx="2">
                  <c:v>3-6 miesięcy</c:v>
                </c:pt>
                <c:pt idx="3">
                  <c:v>6-12 miesięcy</c:v>
                </c:pt>
                <c:pt idx="4">
                  <c:v>pow. 12 miesięcy</c:v>
                </c:pt>
              </c:strCache>
            </c:strRef>
          </c:cat>
          <c:val>
            <c:numRef>
              <c:f>'wykres 6'!$B$7:$B$11</c:f>
              <c:numCache>
                <c:ptCount val="5"/>
                <c:pt idx="0">
                  <c:v>8.414774142214178</c:v>
                </c:pt>
                <c:pt idx="1">
                  <c:v>16.109184336639558</c:v>
                </c:pt>
                <c:pt idx="2">
                  <c:v>17.966581429673408</c:v>
                </c:pt>
                <c:pt idx="3">
                  <c:v>22.43696815456848</c:v>
                </c:pt>
                <c:pt idx="4">
                  <c:v>35.07249193690438</c:v>
                </c:pt>
              </c:numCache>
            </c:numRef>
          </c:val>
        </c:ser>
        <c:ser>
          <c:idx val="1"/>
          <c:order val="1"/>
          <c:tx>
            <c:strRef>
              <c:f>'wykres 6'!$C$6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6'!$A$7:$A$11</c:f>
              <c:strCache>
                <c:ptCount val="5"/>
                <c:pt idx="0">
                  <c:v>do 1 miesiąca</c:v>
                </c:pt>
                <c:pt idx="1">
                  <c:v>1-3 miesięcy</c:v>
                </c:pt>
                <c:pt idx="2">
                  <c:v>3-6 miesięcy</c:v>
                </c:pt>
                <c:pt idx="3">
                  <c:v>6-12 miesięcy</c:v>
                </c:pt>
                <c:pt idx="4">
                  <c:v>pow. 12 miesięcy</c:v>
                </c:pt>
              </c:strCache>
            </c:strRef>
          </c:cat>
          <c:val>
            <c:numRef>
              <c:f>'wykres 6'!$C$7:$C$11</c:f>
              <c:numCache>
                <c:ptCount val="5"/>
                <c:pt idx="0">
                  <c:v>6.895606385069779</c:v>
                </c:pt>
                <c:pt idx="1">
                  <c:v>16.362517198928238</c:v>
                </c:pt>
                <c:pt idx="2">
                  <c:v>17.02202497336106</c:v>
                </c:pt>
                <c:pt idx="3">
                  <c:v>18.0446499694816</c:v>
                </c:pt>
                <c:pt idx="4">
                  <c:v>41.675201473159326</c:v>
                </c:pt>
              </c:numCache>
            </c:numRef>
          </c:val>
        </c:ser>
        <c:ser>
          <c:idx val="2"/>
          <c:order val="2"/>
          <c:tx>
            <c:strRef>
              <c:f>'wykres 6'!$D$6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6'!$A$7:$A$11</c:f>
              <c:strCache>
                <c:ptCount val="5"/>
                <c:pt idx="0">
                  <c:v>do 1 miesiąca</c:v>
                </c:pt>
                <c:pt idx="1">
                  <c:v>1-3 miesięcy</c:v>
                </c:pt>
                <c:pt idx="2">
                  <c:v>3-6 miesięcy</c:v>
                </c:pt>
                <c:pt idx="3">
                  <c:v>6-12 miesięcy</c:v>
                </c:pt>
                <c:pt idx="4">
                  <c:v>pow. 12 miesięcy</c:v>
                </c:pt>
              </c:strCache>
            </c:strRef>
          </c:cat>
          <c:val>
            <c:numRef>
              <c:f>'wykres 6'!$D$7:$D$11</c:f>
              <c:numCache>
                <c:ptCount val="5"/>
                <c:pt idx="0">
                  <c:v>6.735421548628555</c:v>
                </c:pt>
                <c:pt idx="1">
                  <c:v>15.012138172867811</c:v>
                </c:pt>
                <c:pt idx="2">
                  <c:v>16.113003017684644</c:v>
                </c:pt>
                <c:pt idx="3">
                  <c:v>18.169327511505976</c:v>
                </c:pt>
                <c:pt idx="4">
                  <c:v>43.97010974931301</c:v>
                </c:pt>
              </c:numCache>
            </c:numRef>
          </c:val>
        </c:ser>
        <c:ser>
          <c:idx val="3"/>
          <c:order val="3"/>
          <c:tx>
            <c:strRef>
              <c:f>'wykres 6'!$E$6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6'!$A$7:$A$11</c:f>
              <c:strCache>
                <c:ptCount val="5"/>
                <c:pt idx="0">
                  <c:v>do 1 miesiąca</c:v>
                </c:pt>
                <c:pt idx="1">
                  <c:v>1-3 miesięcy</c:v>
                </c:pt>
                <c:pt idx="2">
                  <c:v>3-6 miesięcy</c:v>
                </c:pt>
                <c:pt idx="3">
                  <c:v>6-12 miesięcy</c:v>
                </c:pt>
                <c:pt idx="4">
                  <c:v>pow. 12 miesięcy</c:v>
                </c:pt>
              </c:strCache>
            </c:strRef>
          </c:cat>
          <c:val>
            <c:numRef>
              <c:f>'wykres 6'!$E$7:$E$11</c:f>
              <c:numCache>
                <c:ptCount val="5"/>
                <c:pt idx="0">
                  <c:v>6.31685377029185</c:v>
                </c:pt>
                <c:pt idx="1">
                  <c:v>12.886477984897967</c:v>
                </c:pt>
                <c:pt idx="2">
                  <c:v>14.718863094712683</c:v>
                </c:pt>
                <c:pt idx="3">
                  <c:v>18.191447532077774</c:v>
                </c:pt>
                <c:pt idx="4">
                  <c:v>47.88635761801972</c:v>
                </c:pt>
              </c:numCache>
            </c:numRef>
          </c:val>
        </c:ser>
        <c:ser>
          <c:idx val="4"/>
          <c:order val="4"/>
          <c:tx>
            <c:strRef>
              <c:f>'wykres 6'!$F$6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6'!$A$7:$A$11</c:f>
              <c:strCache>
                <c:ptCount val="5"/>
                <c:pt idx="0">
                  <c:v>do 1 miesiąca</c:v>
                </c:pt>
                <c:pt idx="1">
                  <c:v>1-3 miesięcy</c:v>
                </c:pt>
                <c:pt idx="2">
                  <c:v>3-6 miesięcy</c:v>
                </c:pt>
                <c:pt idx="3">
                  <c:v>6-12 miesięcy</c:v>
                </c:pt>
                <c:pt idx="4">
                  <c:v>pow. 12 miesięcy</c:v>
                </c:pt>
              </c:strCache>
            </c:strRef>
          </c:cat>
          <c:val>
            <c:numRef>
              <c:f>'wykres 6'!$F$7:$F$11</c:f>
              <c:numCache>
                <c:ptCount val="5"/>
                <c:pt idx="0">
                  <c:v>7.106576457725653</c:v>
                </c:pt>
                <c:pt idx="1">
                  <c:v>13.257002690937552</c:v>
                </c:pt>
                <c:pt idx="2">
                  <c:v>13.506327939355062</c:v>
                </c:pt>
                <c:pt idx="3">
                  <c:v>16.24366096607482</c:v>
                </c:pt>
                <c:pt idx="4">
                  <c:v>49.886431945906914</c:v>
                </c:pt>
              </c:numCache>
            </c:numRef>
          </c:val>
        </c:ser>
        <c:axId val="28189587"/>
        <c:axId val="52379692"/>
      </c:bar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2379692"/>
        <c:crosses val="autoZero"/>
        <c:auto val="1"/>
        <c:lblOffset val="100"/>
        <c:noMultiLvlLbl val="0"/>
      </c:catAx>
      <c:valAx>
        <c:axId val="52379692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189587"/>
        <c:crossesAt val="1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43"/>
          <c:y val="0.95175"/>
          <c:w val="0.56075"/>
          <c:h val="0.0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Struktura bezrobotnych w województwie wielkopolskim  
w latach 1999-2002
</a:t>
            </a: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(według stażu pracy)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9475"/>
          <c:w val="0.956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7'!$B$6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7'!$A$7:$A$13</c:f>
              <c:strCache>
                <c:ptCount val="7"/>
                <c:pt idx="0">
                  <c:v>do 1 roku</c:v>
                </c:pt>
                <c:pt idx="1">
                  <c:v>1-5 lat</c:v>
                </c:pt>
                <c:pt idx="2">
                  <c:v>5-10 lat</c:v>
                </c:pt>
                <c:pt idx="3">
                  <c:v>10-20 lat</c:v>
                </c:pt>
                <c:pt idx="4">
                  <c:v>20-30 lat</c:v>
                </c:pt>
                <c:pt idx="5">
                  <c:v>30 i więcej lat</c:v>
                </c:pt>
                <c:pt idx="6">
                  <c:v>bez stażu</c:v>
                </c:pt>
              </c:strCache>
            </c:strRef>
          </c:cat>
          <c:val>
            <c:numRef>
              <c:f>'wykres 7'!$B$7:$B$13</c:f>
              <c:numCache>
                <c:ptCount val="7"/>
                <c:pt idx="0">
                  <c:v>17.656845485674488</c:v>
                </c:pt>
                <c:pt idx="1">
                  <c:v>19.908043308635285</c:v>
                </c:pt>
                <c:pt idx="2">
                  <c:v>14.82656555299762</c:v>
                </c:pt>
                <c:pt idx="3">
                  <c:v>19.792613801241995</c:v>
                </c:pt>
                <c:pt idx="4">
                  <c:v>9.380098405267196</c:v>
                </c:pt>
                <c:pt idx="5">
                  <c:v>0.6525958742011827</c:v>
                </c:pt>
                <c:pt idx="6">
                  <c:v>17.783237571982227</c:v>
                </c:pt>
              </c:numCache>
            </c:numRef>
          </c:val>
        </c:ser>
        <c:ser>
          <c:idx val="1"/>
          <c:order val="1"/>
          <c:tx>
            <c:strRef>
              <c:f>'wykres 7'!$C$6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7'!$A$7:$A$13</c:f>
              <c:strCache>
                <c:ptCount val="7"/>
                <c:pt idx="0">
                  <c:v>do 1 roku</c:v>
                </c:pt>
                <c:pt idx="1">
                  <c:v>1-5 lat</c:v>
                </c:pt>
                <c:pt idx="2">
                  <c:v>5-10 lat</c:v>
                </c:pt>
                <c:pt idx="3">
                  <c:v>10-20 lat</c:v>
                </c:pt>
                <c:pt idx="4">
                  <c:v>20-30 lat</c:v>
                </c:pt>
                <c:pt idx="5">
                  <c:v>30 i więcej lat</c:v>
                </c:pt>
                <c:pt idx="6">
                  <c:v>bez stażu</c:v>
                </c:pt>
              </c:strCache>
            </c:strRef>
          </c:cat>
          <c:val>
            <c:numRef>
              <c:f>'wykres 7'!$C$7:$C$13</c:f>
              <c:numCache>
                <c:ptCount val="7"/>
                <c:pt idx="0">
                  <c:v>17.405207107071483</c:v>
                </c:pt>
                <c:pt idx="1">
                  <c:v>21.058942699920607</c:v>
                </c:pt>
                <c:pt idx="2">
                  <c:v>14.372929613710406</c:v>
                </c:pt>
                <c:pt idx="3">
                  <c:v>18.541352971774305</c:v>
                </c:pt>
                <c:pt idx="4">
                  <c:v>10.226955402852685</c:v>
                </c:pt>
                <c:pt idx="5">
                  <c:v>0.7298710542886084</c:v>
                </c:pt>
                <c:pt idx="6">
                  <c:v>17.66474115038191</c:v>
                </c:pt>
              </c:numCache>
            </c:numRef>
          </c:val>
        </c:ser>
        <c:ser>
          <c:idx val="2"/>
          <c:order val="2"/>
          <c:tx>
            <c:strRef>
              <c:f>'wykres 7'!$D$6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7'!$A$7:$A$13</c:f>
              <c:strCache>
                <c:ptCount val="7"/>
                <c:pt idx="0">
                  <c:v>do 1 roku</c:v>
                </c:pt>
                <c:pt idx="1">
                  <c:v>1-5 lat</c:v>
                </c:pt>
                <c:pt idx="2">
                  <c:v>5-10 lat</c:v>
                </c:pt>
                <c:pt idx="3">
                  <c:v>10-20 lat</c:v>
                </c:pt>
                <c:pt idx="4">
                  <c:v>20-30 lat</c:v>
                </c:pt>
                <c:pt idx="5">
                  <c:v>30 i więcej lat</c:v>
                </c:pt>
                <c:pt idx="6">
                  <c:v>bez stażu</c:v>
                </c:pt>
              </c:strCache>
            </c:strRef>
          </c:cat>
          <c:val>
            <c:numRef>
              <c:f>'wykres 7'!$D$7:$D$13</c:f>
              <c:numCache>
                <c:ptCount val="7"/>
                <c:pt idx="0">
                  <c:v>16.248230421028715</c:v>
                </c:pt>
                <c:pt idx="1">
                  <c:v>20.993323662547844</c:v>
                </c:pt>
                <c:pt idx="2">
                  <c:v>14.69886572172606</c:v>
                </c:pt>
                <c:pt idx="3">
                  <c:v>18.019120191551462</c:v>
                </c:pt>
                <c:pt idx="4">
                  <c:v>11.847003512941958</c:v>
                </c:pt>
                <c:pt idx="5">
                  <c:v>0.7585158257161333</c:v>
                </c:pt>
                <c:pt idx="6">
                  <c:v>17.434940664487826</c:v>
                </c:pt>
              </c:numCache>
            </c:numRef>
          </c:val>
        </c:ser>
        <c:ser>
          <c:idx val="3"/>
          <c:order val="3"/>
          <c:tx>
            <c:strRef>
              <c:f>'wykres 7'!$E$6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7'!$A$7:$A$13</c:f>
              <c:strCache>
                <c:ptCount val="7"/>
                <c:pt idx="0">
                  <c:v>do 1 roku</c:v>
                </c:pt>
                <c:pt idx="1">
                  <c:v>1-5 lat</c:v>
                </c:pt>
                <c:pt idx="2">
                  <c:v>5-10 lat</c:v>
                </c:pt>
                <c:pt idx="3">
                  <c:v>10-20 lat</c:v>
                </c:pt>
                <c:pt idx="4">
                  <c:v>20-30 lat</c:v>
                </c:pt>
                <c:pt idx="5">
                  <c:v>30 i więcej lat</c:v>
                </c:pt>
                <c:pt idx="6">
                  <c:v>bez stażu</c:v>
                </c:pt>
              </c:strCache>
            </c:strRef>
          </c:cat>
          <c:val>
            <c:numRef>
              <c:f>'wykres 7'!$E$7:$E$13</c:f>
              <c:numCache>
                <c:ptCount val="7"/>
                <c:pt idx="0">
                  <c:v>16.107604889606442</c:v>
                </c:pt>
                <c:pt idx="1">
                  <c:v>21.6417503616883</c:v>
                </c:pt>
                <c:pt idx="2">
                  <c:v>14.946428197010043</c:v>
                </c:pt>
                <c:pt idx="3">
                  <c:v>17.8353217453295</c:v>
                </c:pt>
                <c:pt idx="4">
                  <c:v>11.056968527876208</c:v>
                </c:pt>
                <c:pt idx="5">
                  <c:v>1.171660411381125</c:v>
                </c:pt>
                <c:pt idx="6">
                  <c:v>17.24026586710838</c:v>
                </c:pt>
              </c:numCache>
            </c:numRef>
          </c:val>
        </c:ser>
        <c:ser>
          <c:idx val="4"/>
          <c:order val="4"/>
          <c:tx>
            <c:strRef>
              <c:f>'wykres 7'!$F$6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7'!$A$7:$A$13</c:f>
              <c:strCache>
                <c:ptCount val="7"/>
                <c:pt idx="0">
                  <c:v>do 1 roku</c:v>
                </c:pt>
                <c:pt idx="1">
                  <c:v>1-5 lat</c:v>
                </c:pt>
                <c:pt idx="2">
                  <c:v>5-10 lat</c:v>
                </c:pt>
                <c:pt idx="3">
                  <c:v>10-20 lat</c:v>
                </c:pt>
                <c:pt idx="4">
                  <c:v>20-30 lat</c:v>
                </c:pt>
                <c:pt idx="5">
                  <c:v>30 i więcej lat</c:v>
                </c:pt>
                <c:pt idx="6">
                  <c:v>bez stażu</c:v>
                </c:pt>
              </c:strCache>
            </c:strRef>
          </c:cat>
          <c:val>
            <c:numRef>
              <c:f>'wykres 7'!$F$7:$F$13</c:f>
              <c:numCache>
                <c:ptCount val="7"/>
                <c:pt idx="0">
                  <c:v>14.351532462712157</c:v>
                </c:pt>
                <c:pt idx="1">
                  <c:v>20.520516885935717</c:v>
                </c:pt>
                <c:pt idx="2">
                  <c:v>14.85946205455301</c:v>
                </c:pt>
                <c:pt idx="3">
                  <c:v>17.316405036531393</c:v>
                </c:pt>
                <c:pt idx="4">
                  <c:v>11.05705029672932</c:v>
                </c:pt>
                <c:pt idx="5">
                  <c:v>1.3224727577873796</c:v>
                </c:pt>
                <c:pt idx="6">
                  <c:v>20.57256050575102</c:v>
                </c:pt>
              </c:numCache>
            </c:numRef>
          </c:val>
        </c:ser>
        <c:axId val="1655181"/>
        <c:axId val="14896630"/>
      </c:barChart>
      <c:cat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4896630"/>
        <c:crosses val="autoZero"/>
        <c:auto val="1"/>
        <c:lblOffset val="100"/>
        <c:noMultiLvlLbl val="0"/>
      </c:catAx>
      <c:valAx>
        <c:axId val="148966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65518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4325"/>
          <c:y val="0.95175"/>
          <c:w val="0.53025"/>
          <c:h val="0.04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Bezrobotni absolwenci w województwie wielkopolskim 
w latach 1999-2003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25"/>
          <c:w val="1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8'!$B$8:$B$9</c:f>
              <c:strCache>
                <c:ptCount val="1"/>
                <c:pt idx="0">
                  <c:v>1999 ogółem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8'!$B$10:$B$15</c:f>
              <c:numCache>
                <c:ptCount val="6"/>
                <c:pt idx="0">
                  <c:v>13232</c:v>
                </c:pt>
                <c:pt idx="1">
                  <c:v>3288</c:v>
                </c:pt>
                <c:pt idx="2">
                  <c:v>2659</c:v>
                </c:pt>
                <c:pt idx="3">
                  <c:v>1742</c:v>
                </c:pt>
                <c:pt idx="4">
                  <c:v>1823</c:v>
                </c:pt>
                <c:pt idx="5">
                  <c:v>3720</c:v>
                </c:pt>
              </c:numCache>
            </c:numRef>
          </c:val>
        </c:ser>
        <c:ser>
          <c:idx val="1"/>
          <c:order val="1"/>
          <c:tx>
            <c:strRef>
              <c:f>'wykres 8'!$C$8:$C$9</c:f>
              <c:strCache>
                <c:ptCount val="1"/>
                <c:pt idx="0">
                  <c:v>1999 kobiety</c:v>
                </c:pt>
              </c:strCache>
            </c:strRef>
          </c:tx>
          <c:spPr>
            <a:pattFill prst="lgCheck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8'!$C$10:$C$15</c:f>
              <c:numCache>
                <c:ptCount val="6"/>
                <c:pt idx="0">
                  <c:v>7632</c:v>
                </c:pt>
                <c:pt idx="1">
                  <c:v>1955</c:v>
                </c:pt>
                <c:pt idx="2">
                  <c:v>1395</c:v>
                </c:pt>
                <c:pt idx="3">
                  <c:v>993</c:v>
                </c:pt>
                <c:pt idx="4">
                  <c:v>1047</c:v>
                </c:pt>
                <c:pt idx="5">
                  <c:v>2242</c:v>
                </c:pt>
              </c:numCache>
            </c:numRef>
          </c:val>
        </c:ser>
        <c:ser>
          <c:idx val="2"/>
          <c:order val="2"/>
          <c:tx>
            <c:strRef>
              <c:f>'wykres 8'!$D$8:$D$9</c:f>
              <c:strCache>
                <c:ptCount val="1"/>
                <c:pt idx="0">
                  <c:v>2000 ogółem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8'!$D$10:$D$15</c:f>
              <c:numCache>
                <c:ptCount val="6"/>
                <c:pt idx="0">
                  <c:v>15436</c:v>
                </c:pt>
                <c:pt idx="1">
                  <c:v>3734</c:v>
                </c:pt>
                <c:pt idx="2">
                  <c:v>2912</c:v>
                </c:pt>
                <c:pt idx="3">
                  <c:v>1948</c:v>
                </c:pt>
                <c:pt idx="4">
                  <c:v>2113</c:v>
                </c:pt>
                <c:pt idx="5">
                  <c:v>4729</c:v>
                </c:pt>
              </c:numCache>
            </c:numRef>
          </c:val>
        </c:ser>
        <c:ser>
          <c:idx val="3"/>
          <c:order val="3"/>
          <c:tx>
            <c:strRef>
              <c:f>'wykres 8'!$E$8:$E$9</c:f>
              <c:strCache>
                <c:ptCount val="1"/>
                <c:pt idx="0">
                  <c:v>2000 kobiety</c:v>
                </c:pt>
              </c:strCache>
            </c:strRef>
          </c:tx>
          <c:spPr>
            <a:pattFill prst="lgCheck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8'!$E$10:$E$15</c:f>
              <c:numCache>
                <c:ptCount val="6"/>
                <c:pt idx="0">
                  <c:v>8744</c:v>
                </c:pt>
                <c:pt idx="1">
                  <c:v>2129</c:v>
                </c:pt>
                <c:pt idx="2">
                  <c:v>1596</c:v>
                </c:pt>
                <c:pt idx="3">
                  <c:v>1059</c:v>
                </c:pt>
                <c:pt idx="4">
                  <c:v>1205</c:v>
                </c:pt>
                <c:pt idx="5">
                  <c:v>2755</c:v>
                </c:pt>
              </c:numCache>
            </c:numRef>
          </c:val>
        </c:ser>
        <c:ser>
          <c:idx val="4"/>
          <c:order val="4"/>
          <c:tx>
            <c:strRef>
              <c:f>'wykres 8'!$F$8:$F$9</c:f>
              <c:strCache>
                <c:ptCount val="1"/>
                <c:pt idx="0">
                  <c:v>2001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 8'!$A$10:$A$15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8'!$F$10:$F$15</c:f>
              <c:numCache>
                <c:ptCount val="6"/>
                <c:pt idx="0">
                  <c:v>17644</c:v>
                </c:pt>
                <c:pt idx="1">
                  <c:v>3762</c:v>
                </c:pt>
                <c:pt idx="2">
                  <c:v>3099</c:v>
                </c:pt>
                <c:pt idx="3">
                  <c:v>2239</c:v>
                </c:pt>
                <c:pt idx="4">
                  <c:v>2363</c:v>
                </c:pt>
                <c:pt idx="5">
                  <c:v>6181</c:v>
                </c:pt>
              </c:numCache>
            </c:numRef>
          </c:val>
        </c:ser>
        <c:ser>
          <c:idx val="5"/>
          <c:order val="5"/>
          <c:tx>
            <c:strRef>
              <c:f>'wykres 8'!$G$8:$G$9</c:f>
              <c:strCache>
                <c:ptCount val="1"/>
                <c:pt idx="0">
                  <c:v>2001 kobiety</c:v>
                </c:pt>
              </c:strCache>
            </c:strRef>
          </c:tx>
          <c:spPr>
            <a:pattFill prst="lgCheck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8'!$G$10:$G$15</c:f>
              <c:numCache>
                <c:ptCount val="6"/>
                <c:pt idx="0">
                  <c:v>9844</c:v>
                </c:pt>
                <c:pt idx="1">
                  <c:v>2138</c:v>
                </c:pt>
                <c:pt idx="2">
                  <c:v>1689</c:v>
                </c:pt>
                <c:pt idx="3">
                  <c:v>1260</c:v>
                </c:pt>
                <c:pt idx="4">
                  <c:v>1324</c:v>
                </c:pt>
                <c:pt idx="5">
                  <c:v>3433</c:v>
                </c:pt>
              </c:numCache>
            </c:numRef>
          </c:val>
        </c:ser>
        <c:ser>
          <c:idx val="6"/>
          <c:order val="6"/>
          <c:tx>
            <c:strRef>
              <c:f>'wykres 8'!$H$8:$H$9</c:f>
              <c:strCache>
                <c:ptCount val="1"/>
                <c:pt idx="0">
                  <c:v>2002 ogółem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8'!$H$10:$H$15</c:f>
              <c:numCache>
                <c:ptCount val="6"/>
                <c:pt idx="0">
                  <c:v>15760</c:v>
                </c:pt>
                <c:pt idx="1">
                  <c:v>3417</c:v>
                </c:pt>
                <c:pt idx="2">
                  <c:v>2657</c:v>
                </c:pt>
                <c:pt idx="3">
                  <c:v>2107</c:v>
                </c:pt>
                <c:pt idx="4">
                  <c:v>1954</c:v>
                </c:pt>
                <c:pt idx="5">
                  <c:v>5625</c:v>
                </c:pt>
              </c:numCache>
            </c:numRef>
          </c:val>
        </c:ser>
        <c:ser>
          <c:idx val="7"/>
          <c:order val="7"/>
          <c:tx>
            <c:strRef>
              <c:f>'wykres 8'!$I$8:$I$9</c:f>
              <c:strCache>
                <c:ptCount val="1"/>
                <c:pt idx="0">
                  <c:v>2002 kobiety</c:v>
                </c:pt>
              </c:strCache>
            </c:strRef>
          </c:tx>
          <c:spPr>
            <a:pattFill prst="lgCheck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8'!$I$10:$I$15</c:f>
              <c:numCache>
                <c:ptCount val="6"/>
                <c:pt idx="0">
                  <c:v>8495</c:v>
                </c:pt>
                <c:pt idx="1">
                  <c:v>1801</c:v>
                </c:pt>
                <c:pt idx="2">
                  <c:v>1339</c:v>
                </c:pt>
                <c:pt idx="3">
                  <c:v>1132</c:v>
                </c:pt>
                <c:pt idx="4">
                  <c:v>1055</c:v>
                </c:pt>
                <c:pt idx="5">
                  <c:v>3168</c:v>
                </c:pt>
              </c:numCache>
            </c:numRef>
          </c:val>
        </c:ser>
        <c:ser>
          <c:idx val="8"/>
          <c:order val="8"/>
          <c:tx>
            <c:strRef>
              <c:f>'wykres 8'!$J$8:$J$9</c:f>
              <c:strCache>
                <c:ptCount val="1"/>
                <c:pt idx="0">
                  <c:v>2003 ogółem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8'!$J$10:$J$15</c:f>
              <c:numCache>
                <c:ptCount val="6"/>
                <c:pt idx="0">
                  <c:v>14299</c:v>
                </c:pt>
                <c:pt idx="1">
                  <c:v>3181</c:v>
                </c:pt>
                <c:pt idx="2">
                  <c:v>2675</c:v>
                </c:pt>
                <c:pt idx="3">
                  <c:v>1695</c:v>
                </c:pt>
                <c:pt idx="4">
                  <c:v>1751</c:v>
                </c:pt>
                <c:pt idx="5">
                  <c:v>4997</c:v>
                </c:pt>
              </c:numCache>
            </c:numRef>
          </c:val>
        </c:ser>
        <c:ser>
          <c:idx val="9"/>
          <c:order val="9"/>
          <c:tx>
            <c:strRef>
              <c:f>'wykres 8'!$K$8:$K$9</c:f>
              <c:strCache>
                <c:ptCount val="1"/>
                <c:pt idx="0">
                  <c:v>2003 kobiety</c:v>
                </c:pt>
              </c:strCache>
            </c:strRef>
          </c:tx>
          <c:spPr>
            <a:pattFill prst="lgCheck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8'!$K$10:$K$15</c:f>
              <c:numCache>
                <c:ptCount val="6"/>
                <c:pt idx="0">
                  <c:v>7591</c:v>
                </c:pt>
                <c:pt idx="1">
                  <c:v>1765</c:v>
                </c:pt>
                <c:pt idx="2">
                  <c:v>1430</c:v>
                </c:pt>
                <c:pt idx="3">
                  <c:v>836</c:v>
                </c:pt>
                <c:pt idx="4">
                  <c:v>875</c:v>
                </c:pt>
                <c:pt idx="5">
                  <c:v>2685</c:v>
                </c:pt>
              </c:numCache>
            </c:numRef>
          </c:val>
        </c:ser>
        <c:axId val="66960807"/>
        <c:axId val="65776352"/>
      </c:bar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5776352"/>
        <c:crosses val="autoZero"/>
        <c:auto val="1"/>
        <c:lblOffset val="100"/>
        <c:noMultiLvlLbl val="0"/>
      </c:catAx>
      <c:valAx>
        <c:axId val="65776352"/>
        <c:scaling>
          <c:orientation val="minMax"/>
          <c:max val="18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6696080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7425"/>
          <c:y val="0.8675"/>
          <c:w val="0.84275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Udział bezrobotnych absolwentów w ogólnej liczbie bezrobotnych 
w latach 1999-2003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"/>
          <c:w val="1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8a'!$B$8:$B$9</c:f>
              <c:strCache>
                <c:ptCount val="1"/>
                <c:pt idx="0">
                  <c:v>1999 ogółem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8a'!$A$10:$A$15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8a'!$B$10:$B$15</c:f>
              <c:numCache>
                <c:ptCount val="6"/>
                <c:pt idx="0">
                  <c:v>0.08036977872800491</c:v>
                </c:pt>
                <c:pt idx="1">
                  <c:v>0.07633729569093611</c:v>
                </c:pt>
                <c:pt idx="2">
                  <c:v>0.06838639987654956</c:v>
                </c:pt>
                <c:pt idx="3">
                  <c:v>0.10404348085767186</c:v>
                </c:pt>
                <c:pt idx="4">
                  <c:v>0.06413142897347499</c:v>
                </c:pt>
                <c:pt idx="5">
                  <c:v>0.09915769271777375</c:v>
                </c:pt>
              </c:numCache>
            </c:numRef>
          </c:val>
        </c:ser>
        <c:ser>
          <c:idx val="1"/>
          <c:order val="1"/>
          <c:tx>
            <c:strRef>
              <c:f>'wykres 8a'!$C$8:$C$9</c:f>
              <c:strCache>
                <c:ptCount val="1"/>
                <c:pt idx="0">
                  <c:v>1999 kobiety</c:v>
                </c:pt>
              </c:strCache>
            </c:strRef>
          </c:tx>
          <c:spPr>
            <a:pattFill prst="lgCheck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8a'!$A$10:$A$15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8a'!$C$10:$C$15</c:f>
              <c:numCache>
                <c:ptCount val="6"/>
                <c:pt idx="0">
                  <c:v>0.07892777364110201</c:v>
                </c:pt>
                <c:pt idx="1">
                  <c:v>0.07587812924509994</c:v>
                </c:pt>
                <c:pt idx="2">
                  <c:v>0.0650258705076213</c:v>
                </c:pt>
                <c:pt idx="3">
                  <c:v>0.10036385688295937</c:v>
                </c:pt>
                <c:pt idx="4">
                  <c:v>0.06280367104552816</c:v>
                </c:pt>
                <c:pt idx="5">
                  <c:v>0.09784838301400951</c:v>
                </c:pt>
              </c:numCache>
            </c:numRef>
          </c:val>
        </c:ser>
        <c:ser>
          <c:idx val="2"/>
          <c:order val="2"/>
          <c:tx>
            <c:strRef>
              <c:f>'wykres 8a'!$D$8:$D$9</c:f>
              <c:strCache>
                <c:ptCount val="1"/>
                <c:pt idx="0">
                  <c:v>2000 ogółem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8a'!$A$10:$A$15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8a'!$D$10:$D$15</c:f>
              <c:numCache>
                <c:ptCount val="6"/>
                <c:pt idx="0">
                  <c:v>0.0798444078913338</c:v>
                </c:pt>
                <c:pt idx="1">
                  <c:v>0.07624920871536216</c:v>
                </c:pt>
                <c:pt idx="2">
                  <c:v>0.0703891708967851</c:v>
                </c:pt>
                <c:pt idx="3">
                  <c:v>0.09808660624370594</c:v>
                </c:pt>
                <c:pt idx="4">
                  <c:v>0.06363882781676354</c:v>
                </c:pt>
                <c:pt idx="5">
                  <c:v>0.09472777532951404</c:v>
                </c:pt>
              </c:numCache>
            </c:numRef>
          </c:val>
        </c:ser>
        <c:ser>
          <c:idx val="3"/>
          <c:order val="3"/>
          <c:tx>
            <c:strRef>
              <c:f>'wykres 8a'!$E$8:$E$9</c:f>
              <c:strCache>
                <c:ptCount val="1"/>
                <c:pt idx="0">
                  <c:v>2000 kobiety</c:v>
                </c:pt>
              </c:strCache>
            </c:strRef>
          </c:tx>
          <c:spPr>
            <a:pattFill prst="lgCheck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8a'!$A$10:$A$15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8a'!$E$10:$E$15</c:f>
              <c:numCache>
                <c:ptCount val="6"/>
                <c:pt idx="0">
                  <c:v>0.07842433809284638</c:v>
                </c:pt>
                <c:pt idx="1">
                  <c:v>0.07347206405079891</c:v>
                </c:pt>
                <c:pt idx="2">
                  <c:v>0.07031766312728555</c:v>
                </c:pt>
                <c:pt idx="3">
                  <c:v>0.09260230849947534</c:v>
                </c:pt>
                <c:pt idx="4">
                  <c:v>0.06243199834205482</c:v>
                </c:pt>
                <c:pt idx="5">
                  <c:v>0.09472236548048822</c:v>
                </c:pt>
              </c:numCache>
            </c:numRef>
          </c:val>
        </c:ser>
        <c:ser>
          <c:idx val="4"/>
          <c:order val="4"/>
          <c:tx>
            <c:strRef>
              <c:f>'wykres 8a'!$F$8:$F$9</c:f>
              <c:strCache>
                <c:ptCount val="1"/>
                <c:pt idx="0">
                  <c:v>2001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 8a'!$A$10:$A$15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8a'!$F$10:$F$15</c:f>
              <c:numCache>
                <c:ptCount val="6"/>
                <c:pt idx="0">
                  <c:v>0.07436316738877556</c:v>
                </c:pt>
                <c:pt idx="1">
                  <c:v>0.06694188405281326</c:v>
                </c:pt>
                <c:pt idx="2">
                  <c:v>0.06623210087625561</c:v>
                </c:pt>
                <c:pt idx="3">
                  <c:v>0.09060008902197224</c:v>
                </c:pt>
                <c:pt idx="4">
                  <c:v>0.058633780799483885</c:v>
                </c:pt>
                <c:pt idx="5">
                  <c:v>0.08923570005486096</c:v>
                </c:pt>
              </c:numCache>
            </c:numRef>
          </c:val>
        </c:ser>
        <c:ser>
          <c:idx val="5"/>
          <c:order val="5"/>
          <c:tx>
            <c:strRef>
              <c:f>'wykres 8a'!$G$8:$G$9</c:f>
              <c:strCache>
                <c:ptCount val="1"/>
                <c:pt idx="0">
                  <c:v>2001 kobiety</c:v>
                </c:pt>
              </c:strCache>
            </c:strRef>
          </c:tx>
          <c:spPr>
            <a:pattFill prst="lgCheck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8a'!$A$10:$A$15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8a'!$G$10:$G$15</c:f>
              <c:numCache>
                <c:ptCount val="6"/>
                <c:pt idx="0">
                  <c:v>0.0769964802502933</c:v>
                </c:pt>
                <c:pt idx="1">
                  <c:v>0.06858059342421813</c:v>
                </c:pt>
                <c:pt idx="2">
                  <c:v>0.06890502610966058</c:v>
                </c:pt>
                <c:pt idx="3">
                  <c:v>0.09410710284561954</c:v>
                </c:pt>
                <c:pt idx="4">
                  <c:v>0.0604483404099895</c:v>
                </c:pt>
                <c:pt idx="5">
                  <c:v>0.0931084049795232</c:v>
                </c:pt>
              </c:numCache>
            </c:numRef>
          </c:val>
        </c:ser>
        <c:ser>
          <c:idx val="6"/>
          <c:order val="6"/>
          <c:tx>
            <c:strRef>
              <c:f>'wykres 8a'!$H$8:$H$9</c:f>
              <c:strCache>
                <c:ptCount val="1"/>
                <c:pt idx="0">
                  <c:v>2002 ogółem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8a'!$A$10:$A$15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8a'!$H$10:$H$15</c:f>
              <c:numCache>
                <c:ptCount val="6"/>
                <c:pt idx="0">
                  <c:v>0.06323273337131577</c:v>
                </c:pt>
                <c:pt idx="1">
                  <c:v>0.06067978406023583</c:v>
                </c:pt>
                <c:pt idx="2">
                  <c:v>0.0586547164396565</c:v>
                </c:pt>
                <c:pt idx="3">
                  <c:v>0.08019029495718363</c:v>
                </c:pt>
                <c:pt idx="4">
                  <c:v>0.048438274665344574</c:v>
                </c:pt>
                <c:pt idx="5">
                  <c:v>0.06943415790253296</c:v>
                </c:pt>
              </c:numCache>
            </c:numRef>
          </c:val>
        </c:ser>
        <c:ser>
          <c:idx val="7"/>
          <c:order val="7"/>
          <c:tx>
            <c:strRef>
              <c:f>'wykres 8a'!$I$8:$I$9</c:f>
              <c:strCache>
                <c:ptCount val="1"/>
                <c:pt idx="0">
                  <c:v>2002 kobiety</c:v>
                </c:pt>
              </c:strCache>
            </c:strRef>
          </c:tx>
          <c:spPr>
            <a:pattFill prst="lgCheck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8a'!$A$10:$A$15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8a'!$I$10:$I$15</c:f>
              <c:numCache>
                <c:ptCount val="6"/>
                <c:pt idx="0">
                  <c:v>0.0653934383323326</c:v>
                </c:pt>
                <c:pt idx="1">
                  <c:v>0.06012552580623623</c:v>
                </c:pt>
                <c:pt idx="2">
                  <c:v>0.057658355940231665</c:v>
                </c:pt>
                <c:pt idx="3">
                  <c:v>0.08363502031769486</c:v>
                </c:pt>
                <c:pt idx="4">
                  <c:v>0.04902188560011152</c:v>
                </c:pt>
                <c:pt idx="5">
                  <c:v>0.07602044489237636</c:v>
                </c:pt>
              </c:numCache>
            </c:numRef>
          </c:val>
        </c:ser>
        <c:ser>
          <c:idx val="8"/>
          <c:order val="8"/>
          <c:tx>
            <c:strRef>
              <c:f>'wykres 8a'!$J$8:$J$9</c:f>
              <c:strCache>
                <c:ptCount val="1"/>
                <c:pt idx="0">
                  <c:v>2003 ogółem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8a'!$A$10:$A$15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8a'!$J$10:$J$15</c:f>
              <c:numCache>
                <c:ptCount val="6"/>
                <c:pt idx="0">
                  <c:v>0.0576877302123299</c:v>
                </c:pt>
                <c:pt idx="1">
                  <c:v>0.057639341885917225</c:v>
                </c:pt>
                <c:pt idx="2">
                  <c:v>0.05921416712783619</c:v>
                </c:pt>
                <c:pt idx="3">
                  <c:v>0.065948175239281</c:v>
                </c:pt>
                <c:pt idx="4">
                  <c:v>0.04442583853453088</c:v>
                </c:pt>
                <c:pt idx="5">
                  <c:v>0.060650564388882146</c:v>
                </c:pt>
              </c:numCache>
            </c:numRef>
          </c:val>
        </c:ser>
        <c:ser>
          <c:idx val="9"/>
          <c:order val="9"/>
          <c:tx>
            <c:strRef>
              <c:f>'wykres 8a'!$K$8:$K$9</c:f>
              <c:strCache>
                <c:ptCount val="1"/>
                <c:pt idx="0">
                  <c:v>2003 kobiety</c:v>
                </c:pt>
              </c:strCache>
            </c:strRef>
          </c:tx>
          <c:spPr>
            <a:pattFill prst="lgCheck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 8a'!$A$10:$A$15</c:f>
              <c:strCache>
                <c:ptCount val="6"/>
                <c:pt idx="0">
                  <c:v>województwo wielkopolskie</c:v>
                </c:pt>
                <c:pt idx="1">
                  <c:v>podregion kaliski</c:v>
                </c:pt>
                <c:pt idx="2">
                  <c:v>podregion koniński</c:v>
                </c:pt>
                <c:pt idx="3">
                  <c:v>podregion leszczyński</c:v>
                </c:pt>
                <c:pt idx="4">
                  <c:v>podregion pilski</c:v>
                </c:pt>
                <c:pt idx="5">
                  <c:v>podregion poznański</c:v>
                </c:pt>
              </c:strCache>
            </c:strRef>
          </c:cat>
          <c:val>
            <c:numRef>
              <c:f>'wykres 8a'!$K$10:$K$15</c:f>
              <c:numCache>
                <c:ptCount val="6"/>
                <c:pt idx="0">
                  <c:v>0.05746404239212718</c:v>
                </c:pt>
                <c:pt idx="1">
                  <c:v>0.05852316058224742</c:v>
                </c:pt>
                <c:pt idx="2">
                  <c:v>0.06086660423938027</c:v>
                </c:pt>
                <c:pt idx="3">
                  <c:v>0.06244397968329848</c:v>
                </c:pt>
                <c:pt idx="4">
                  <c:v>0.04114936042136945</c:v>
                </c:pt>
                <c:pt idx="5">
                  <c:v>0.06130836853522092</c:v>
                </c:pt>
              </c:numCache>
            </c:numRef>
          </c:val>
        </c:ser>
        <c:axId val="55116257"/>
        <c:axId val="26284266"/>
      </c:bar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6284266"/>
        <c:crosses val="autoZero"/>
        <c:auto val="1"/>
        <c:lblOffset val="100"/>
        <c:noMultiLvlLbl val="0"/>
      </c:catAx>
      <c:valAx>
        <c:axId val="26284266"/>
        <c:scaling>
          <c:orientation val="minMax"/>
          <c:max val="0.1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5116257"/>
        <c:crossesAt val="1"/>
        <c:crossBetween val="between"/>
        <c:dispUnits/>
        <c:majorUnit val="0.02"/>
        <c:minorUnit val="0.01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55"/>
          <c:y val="0.87425"/>
          <c:w val="0.87675"/>
          <c:h val="0.1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.56" bottom="0.84" header="1.3" footer="0.5"/>
  <pageSetup horizontalDpi="300" verticalDpi="300" orientation="landscape" paperSize="9"/>
  <headerFooter>
    <oddHeader>&amp;R&amp;"Times New Roman CE,Pogrubiony"Wykres 1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2" right="0.27" top="1" bottom="0.41" header="0.76" footer="0.31"/>
  <pageSetup horizontalDpi="300" verticalDpi="300" orientation="landscape" paperSize="9"/>
  <headerFooter>
    <oddHeader>&amp;R&amp;"Times New Roman CE,Pogrubiony"Wykres 9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6" top="1.38" bottom="0.78" header="1.11" footer="0.5"/>
  <pageSetup horizontalDpi="300" verticalDpi="300" orientation="landscape" paperSize="9"/>
  <headerFooter>
    <oddHeader>&amp;R&amp;"Times New Roman CE,Pogrubiony"Wykres 2</oddHeader>
    <oddFooter>&amp;L&amp;"Times New Roman,Normalny"&amp;10* stopa bezrobocia po weryfkacji dokonanej przez GUS 30.01.2004 r. na podstawie spisu powszechnego w 2002 r.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52" right="0.44" top="1.36" bottom="0.8" header="1.11" footer="0.5"/>
  <pageSetup horizontalDpi="300" verticalDpi="300" orientation="landscape" paperSize="9"/>
  <headerFooter>
    <oddHeader>&amp;R&amp;"Times New Roman CE,Pogrubiony"Wykres 3</oddHeader>
    <oddFooter>&amp;L&amp;"Times New Roman,Normalny"&amp;10* powiat grodzki i ziemski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1.18" right="0.72" top="1.39" bottom="0.9" header="1.14" footer="0.5"/>
  <pageSetup horizontalDpi="300" verticalDpi="300" orientation="landscape" paperSize="9"/>
  <headerFooter>
    <oddHeader>&amp;R&amp;"Times New Roman CE,Pogrubiony"Wykres 4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99" right="0.75" top="1.39" bottom="0.9" header="1.15" footer="0.5"/>
  <pageSetup horizontalDpi="300" verticalDpi="300" orientation="landscape" paperSize="9"/>
  <headerFooter>
    <oddHeader>&amp;R&amp;"Times New Roman CE,Pogrubiony"Wykres 5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97" right="0.72" top="1.39" bottom="0.9" header="1.15" footer="0.5"/>
  <pageSetup horizontalDpi="300" verticalDpi="300" orientation="landscape" paperSize="9"/>
  <headerFooter>
    <oddHeader>&amp;R&amp;"Times New Roman CE,Pogrubiony"Wykres 6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99" right="0.73" top="1.38" bottom="0.71" header="1.16" footer="0.5"/>
  <pageSetup horizontalDpi="300" verticalDpi="300" orientation="landscape" paperSize="9"/>
  <headerFooter>
    <oddHeader>&amp;R&amp;"Times New Roman CE,Pogrubiony"Wykres 7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64" right="0.5905511811023623" top="1.37" bottom="0.8" header="1.15" footer="0.5905511811023623"/>
  <pageSetup horizontalDpi="300" verticalDpi="300" orientation="landscape" paperSize="9"/>
  <headerFooter>
    <oddHeader>&amp;R&amp;"Times New Roman CE,Pogrubiony"Wykres 8a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63" right="0.61" top="1.37" bottom="0.78" header="1.16" footer="0.59"/>
  <pageSetup horizontalDpi="300" verticalDpi="300" orientation="landscape" paperSize="9"/>
  <headerFooter>
    <oddHeader>&amp;R&amp;"Times New Roman CE,Pogrubiony"Wykres 8b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353050"/>
    <xdr:graphicFrame>
      <xdr:nvGraphicFramePr>
        <xdr:cNvPr id="1" name="Shape 1025"/>
        <xdr:cNvGraphicFramePr/>
      </xdr:nvGraphicFramePr>
      <xdr:xfrm>
        <a:off x="0" y="0"/>
        <a:ext cx="92392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44050" cy="5581650"/>
    <xdr:graphicFrame>
      <xdr:nvGraphicFramePr>
        <xdr:cNvPr id="1" name="Shape 1025"/>
        <xdr:cNvGraphicFramePr/>
      </xdr:nvGraphicFramePr>
      <xdr:xfrm>
        <a:off x="0" y="0"/>
        <a:ext cx="95440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276975"/>
    <xdr:graphicFrame>
      <xdr:nvGraphicFramePr>
        <xdr:cNvPr id="1" name="Shape 1025"/>
        <xdr:cNvGraphicFramePr/>
      </xdr:nvGraphicFramePr>
      <xdr:xfrm>
        <a:off x="0" y="0"/>
        <a:ext cx="102298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39275" cy="5572125"/>
    <xdr:graphicFrame>
      <xdr:nvGraphicFramePr>
        <xdr:cNvPr id="1" name="Shape 1025"/>
        <xdr:cNvGraphicFramePr/>
      </xdr:nvGraphicFramePr>
      <xdr:xfrm>
        <a:off x="0" y="0"/>
        <a:ext cx="94392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0.53375</cdr:y>
    </cdr:from>
    <cdr:to>
      <cdr:x>0.97725</cdr:x>
      <cdr:y>0.53725</cdr:y>
    </cdr:to>
    <cdr:sp>
      <cdr:nvSpPr>
        <cdr:cNvPr id="1" name="Line 1"/>
        <cdr:cNvSpPr>
          <a:spLocks/>
        </cdr:cNvSpPr>
      </cdr:nvSpPr>
      <cdr:spPr>
        <a:xfrm flipV="1">
          <a:off x="628650" y="2971800"/>
          <a:ext cx="8943975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01225" cy="5572125"/>
    <xdr:graphicFrame>
      <xdr:nvGraphicFramePr>
        <xdr:cNvPr id="1" name="Shape 1025"/>
        <xdr:cNvGraphicFramePr/>
      </xdr:nvGraphicFramePr>
      <xdr:xfrm>
        <a:off x="0" y="0"/>
        <a:ext cx="98012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43975" cy="5457825"/>
    <xdr:graphicFrame>
      <xdr:nvGraphicFramePr>
        <xdr:cNvPr id="1" name="Shape 1025"/>
        <xdr:cNvGraphicFramePr/>
      </xdr:nvGraphicFramePr>
      <xdr:xfrm>
        <a:off x="0" y="0"/>
        <a:ext cx="89439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86850" cy="5457825"/>
    <xdr:graphicFrame>
      <xdr:nvGraphicFramePr>
        <xdr:cNvPr id="1" name="Shape 1025"/>
        <xdr:cNvGraphicFramePr/>
      </xdr:nvGraphicFramePr>
      <xdr:xfrm>
        <a:off x="0" y="0"/>
        <a:ext cx="90868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457825"/>
    <xdr:graphicFrame>
      <xdr:nvGraphicFramePr>
        <xdr:cNvPr id="1" name="Shape 1025"/>
        <xdr:cNvGraphicFramePr/>
      </xdr:nvGraphicFramePr>
      <xdr:xfrm>
        <a:off x="0" y="0"/>
        <a:ext cx="91344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5638800"/>
    <xdr:graphicFrame>
      <xdr:nvGraphicFramePr>
        <xdr:cNvPr id="1" name="Shape 1025"/>
        <xdr:cNvGraphicFramePr/>
      </xdr:nvGraphicFramePr>
      <xdr:xfrm>
        <a:off x="0" y="0"/>
        <a:ext cx="91059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5562600"/>
    <xdr:graphicFrame>
      <xdr:nvGraphicFramePr>
        <xdr:cNvPr id="1" name="Shape 1025"/>
        <xdr:cNvGraphicFramePr/>
      </xdr:nvGraphicFramePr>
      <xdr:xfrm>
        <a:off x="0" y="0"/>
        <a:ext cx="95535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90" zoomScaleNormal="75" zoomScaleSheetLayoutView="90" workbookViewId="0" topLeftCell="A1">
      <selection activeCell="E19" sqref="E19"/>
    </sheetView>
  </sheetViews>
  <sheetFormatPr defaultColWidth="8.796875" defaultRowHeight="15"/>
  <cols>
    <col min="1" max="1" width="3" style="0" customWidth="1"/>
    <col min="2" max="2" width="20.69921875" style="0" customWidth="1"/>
    <col min="3" max="3" width="7.19921875" style="0" customWidth="1"/>
    <col min="4" max="4" width="6.59765625" style="0" customWidth="1"/>
    <col min="5" max="5" width="7.5" style="0" customWidth="1"/>
    <col min="6" max="6" width="7.59765625" style="0" customWidth="1"/>
    <col min="7" max="7" width="7.69921875" style="0" customWidth="1"/>
    <col min="8" max="8" width="7.19921875" style="0" customWidth="1"/>
    <col min="9" max="12" width="7.5" style="0" customWidth="1"/>
    <col min="13" max="16" width="6.59765625" style="0" customWidth="1"/>
    <col min="17" max="16384" width="10.19921875" style="0" customWidth="1"/>
  </cols>
  <sheetData>
    <row r="1" ht="15.75">
      <c r="P1" s="149" t="s">
        <v>104</v>
      </c>
    </row>
    <row r="2" spans="1:16" ht="18.75">
      <c r="A2" s="379" t="s">
        <v>144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16" ht="18.75">
      <c r="A3" s="379" t="s">
        <v>402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</row>
    <row r="5" spans="1:16" ht="9" customHeight="1">
      <c r="A5" s="382" t="s">
        <v>13</v>
      </c>
      <c r="B5" s="383"/>
      <c r="C5" s="391" t="s">
        <v>7</v>
      </c>
      <c r="D5" s="392"/>
      <c r="E5" s="392"/>
      <c r="F5" s="392"/>
      <c r="G5" s="392"/>
      <c r="H5" s="392"/>
      <c r="I5" s="392"/>
      <c r="J5" s="392"/>
      <c r="K5" s="392"/>
      <c r="L5" s="393"/>
      <c r="M5" s="398" t="s">
        <v>403</v>
      </c>
      <c r="N5" s="399"/>
      <c r="O5" s="399"/>
      <c r="P5" s="400"/>
    </row>
    <row r="6" spans="1:16" ht="6" customHeight="1">
      <c r="A6" s="384"/>
      <c r="B6" s="385"/>
      <c r="C6" s="394"/>
      <c r="D6" s="395"/>
      <c r="E6" s="395"/>
      <c r="F6" s="395"/>
      <c r="G6" s="395"/>
      <c r="H6" s="395"/>
      <c r="I6" s="395"/>
      <c r="J6" s="395"/>
      <c r="K6" s="395"/>
      <c r="L6" s="396"/>
      <c r="M6" s="401"/>
      <c r="N6" s="375"/>
      <c r="O6" s="375"/>
      <c r="P6" s="376"/>
    </row>
    <row r="7" spans="1:16" ht="19.5" customHeight="1">
      <c r="A7" s="384"/>
      <c r="B7" s="385"/>
      <c r="C7" s="406">
        <v>1999</v>
      </c>
      <c r="D7" s="407"/>
      <c r="E7" s="390">
        <v>2000</v>
      </c>
      <c r="F7" s="390"/>
      <c r="G7" s="404">
        <v>2001</v>
      </c>
      <c r="H7" s="405"/>
      <c r="I7" s="390">
        <v>2002</v>
      </c>
      <c r="J7" s="390"/>
      <c r="K7" s="404">
        <v>2003</v>
      </c>
      <c r="L7" s="405"/>
      <c r="M7" s="377" t="s">
        <v>97</v>
      </c>
      <c r="N7" s="378"/>
      <c r="O7" s="402" t="s">
        <v>404</v>
      </c>
      <c r="P7" s="403"/>
    </row>
    <row r="8" spans="1:16" ht="14.25" customHeight="1">
      <c r="A8" s="386"/>
      <c r="B8" s="387"/>
      <c r="C8" s="16" t="s">
        <v>8</v>
      </c>
      <c r="D8" s="13" t="s">
        <v>9</v>
      </c>
      <c r="E8" s="14" t="s">
        <v>8</v>
      </c>
      <c r="F8" s="15" t="s">
        <v>9</v>
      </c>
      <c r="G8" s="16" t="s">
        <v>8</v>
      </c>
      <c r="H8" s="13" t="s">
        <v>9</v>
      </c>
      <c r="I8" s="14" t="s">
        <v>8</v>
      </c>
      <c r="J8" s="15" t="s">
        <v>9</v>
      </c>
      <c r="K8" s="16" t="s">
        <v>8</v>
      </c>
      <c r="L8" s="15" t="s">
        <v>9</v>
      </c>
      <c r="M8" s="16" t="s">
        <v>8</v>
      </c>
      <c r="N8" s="13" t="s">
        <v>9</v>
      </c>
      <c r="O8" s="16" t="s">
        <v>8</v>
      </c>
      <c r="P8" s="13" t="s">
        <v>9</v>
      </c>
    </row>
    <row r="9" spans="1:16" s="2" customFormat="1" ht="18.75" customHeight="1">
      <c r="A9" s="388" t="s">
        <v>143</v>
      </c>
      <c r="B9" s="389"/>
      <c r="C9" s="163">
        <f>SUM(C11:C17,C19:C22,C24:C28,C30:C34,C36:C45)</f>
        <v>164639</v>
      </c>
      <c r="D9" s="164">
        <f aca="true" t="shared" si="0" ref="D9:L9">SUM(D11:D17,D19:D22,D24:D28,D30:D34,D36:D45)</f>
        <v>96696</v>
      </c>
      <c r="E9" s="165">
        <f t="shared" si="0"/>
        <v>193326</v>
      </c>
      <c r="F9" s="166">
        <f t="shared" si="0"/>
        <v>111496</v>
      </c>
      <c r="G9" s="163">
        <f t="shared" si="0"/>
        <v>237268</v>
      </c>
      <c r="H9" s="164">
        <f t="shared" si="0"/>
        <v>127850</v>
      </c>
      <c r="I9" s="165">
        <f t="shared" si="0"/>
        <v>249238</v>
      </c>
      <c r="J9" s="166">
        <f t="shared" si="0"/>
        <v>129906</v>
      </c>
      <c r="K9" s="163">
        <f t="shared" si="0"/>
        <v>247869</v>
      </c>
      <c r="L9" s="166">
        <f t="shared" si="0"/>
        <v>132100</v>
      </c>
      <c r="M9" s="167">
        <f aca="true" t="shared" si="1" ref="M9:M45">K9/C9*100</f>
        <v>150.55302814035556</v>
      </c>
      <c r="N9" s="168">
        <f aca="true" t="shared" si="2" ref="N9:N45">L9/D9*100</f>
        <v>136.61371721684455</v>
      </c>
      <c r="O9" s="167">
        <f aca="true" t="shared" si="3" ref="O9:O45">K9/I9*100</f>
        <v>99.45072581227582</v>
      </c>
      <c r="P9" s="168">
        <f aca="true" t="shared" si="4" ref="P9:P45">L9/J9*100</f>
        <v>101.6889135220852</v>
      </c>
    </row>
    <row r="10" spans="1:16" s="156" customFormat="1" ht="18.75" customHeight="1">
      <c r="A10" s="177" t="s">
        <v>369</v>
      </c>
      <c r="B10" s="176"/>
      <c r="C10" s="292">
        <f>SUM(C11:C17)</f>
        <v>43072</v>
      </c>
      <c r="D10" s="293">
        <f aca="true" t="shared" si="5" ref="D10:L10">SUM(D11:D17)</f>
        <v>25765</v>
      </c>
      <c r="E10" s="294">
        <f t="shared" si="5"/>
        <v>48971</v>
      </c>
      <c r="F10" s="295">
        <f t="shared" si="5"/>
        <v>28977</v>
      </c>
      <c r="G10" s="292">
        <f t="shared" si="5"/>
        <v>56198</v>
      </c>
      <c r="H10" s="293">
        <f t="shared" si="5"/>
        <v>31175</v>
      </c>
      <c r="I10" s="294">
        <f t="shared" si="5"/>
        <v>56312</v>
      </c>
      <c r="J10" s="295">
        <f t="shared" si="5"/>
        <v>29954</v>
      </c>
      <c r="K10" s="292">
        <f t="shared" si="5"/>
        <v>55188</v>
      </c>
      <c r="L10" s="295">
        <f t="shared" si="5"/>
        <v>30159</v>
      </c>
      <c r="M10" s="169">
        <f t="shared" si="1"/>
        <v>128.12964338781575</v>
      </c>
      <c r="N10" s="170">
        <f t="shared" si="2"/>
        <v>117.05414321754317</v>
      </c>
      <c r="O10" s="169">
        <f t="shared" si="3"/>
        <v>98.00397783776104</v>
      </c>
      <c r="P10" s="170">
        <f t="shared" si="4"/>
        <v>100.68438272017093</v>
      </c>
    </row>
    <row r="11" spans="1:16" s="150" customFormat="1" ht="18.75" customHeight="1">
      <c r="A11" s="380" t="s">
        <v>112</v>
      </c>
      <c r="B11" s="151" t="s">
        <v>118</v>
      </c>
      <c r="C11" s="152">
        <v>5019</v>
      </c>
      <c r="D11" s="153">
        <v>3015</v>
      </c>
      <c r="E11" s="154">
        <v>5902</v>
      </c>
      <c r="F11" s="155">
        <v>3478</v>
      </c>
      <c r="G11" s="152">
        <v>6969</v>
      </c>
      <c r="H11" s="153">
        <v>3802</v>
      </c>
      <c r="I11" s="154">
        <v>7057</v>
      </c>
      <c r="J11" s="155">
        <v>3533</v>
      </c>
      <c r="K11" s="152">
        <v>7148</v>
      </c>
      <c r="L11" s="155">
        <v>3781</v>
      </c>
      <c r="M11" s="19">
        <f t="shared" si="1"/>
        <v>142.41880852759513</v>
      </c>
      <c r="N11" s="7">
        <f t="shared" si="2"/>
        <v>125.40630182421226</v>
      </c>
      <c r="O11" s="19">
        <f t="shared" si="3"/>
        <v>101.28949978744508</v>
      </c>
      <c r="P11" s="7">
        <f t="shared" si="4"/>
        <v>107.01953014435324</v>
      </c>
    </row>
    <row r="12" spans="1:16" s="150" customFormat="1" ht="18.75" customHeight="1">
      <c r="A12" s="380"/>
      <c r="B12" s="151" t="s">
        <v>124</v>
      </c>
      <c r="C12" s="152">
        <v>10894</v>
      </c>
      <c r="D12" s="153">
        <v>6215</v>
      </c>
      <c r="E12" s="154">
        <v>12631</v>
      </c>
      <c r="F12" s="155">
        <v>7166</v>
      </c>
      <c r="G12" s="152">
        <v>14182</v>
      </c>
      <c r="H12" s="153">
        <v>7722</v>
      </c>
      <c r="I12" s="154">
        <v>13857</v>
      </c>
      <c r="J12" s="155">
        <v>7196</v>
      </c>
      <c r="K12" s="152">
        <v>13939</v>
      </c>
      <c r="L12" s="155">
        <v>7413</v>
      </c>
      <c r="M12" s="19">
        <f t="shared" si="1"/>
        <v>127.95116577932808</v>
      </c>
      <c r="N12" s="7">
        <f t="shared" si="2"/>
        <v>119.2759452936444</v>
      </c>
      <c r="O12" s="19">
        <f t="shared" si="3"/>
        <v>100.59175867792452</v>
      </c>
      <c r="P12" s="7">
        <f t="shared" si="4"/>
        <v>103.01556420233462</v>
      </c>
    </row>
    <row r="13" spans="1:16" s="150" customFormat="1" ht="18.75" customHeight="1">
      <c r="A13" s="380"/>
      <c r="B13" s="151" t="s">
        <v>119</v>
      </c>
      <c r="C13" s="152">
        <v>2128</v>
      </c>
      <c r="D13" s="153">
        <v>1455</v>
      </c>
      <c r="E13" s="154">
        <v>2842</v>
      </c>
      <c r="F13" s="155">
        <v>1863</v>
      </c>
      <c r="G13" s="152">
        <v>3334</v>
      </c>
      <c r="H13" s="153">
        <v>2016</v>
      </c>
      <c r="I13" s="154">
        <v>3196</v>
      </c>
      <c r="J13" s="155">
        <v>1829</v>
      </c>
      <c r="K13" s="152">
        <v>3168</v>
      </c>
      <c r="L13" s="155">
        <v>1887</v>
      </c>
      <c r="M13" s="19">
        <f t="shared" si="1"/>
        <v>148.87218045112783</v>
      </c>
      <c r="N13" s="7">
        <f t="shared" si="2"/>
        <v>129.69072164948454</v>
      </c>
      <c r="O13" s="19">
        <f t="shared" si="3"/>
        <v>99.12390488110138</v>
      </c>
      <c r="P13" s="7">
        <f t="shared" si="4"/>
        <v>103.17113176599236</v>
      </c>
    </row>
    <row r="14" spans="1:16" s="150" customFormat="1" ht="18.75" customHeight="1">
      <c r="A14" s="380"/>
      <c r="B14" s="151" t="s">
        <v>120</v>
      </c>
      <c r="C14" s="152">
        <v>5264</v>
      </c>
      <c r="D14" s="153">
        <v>3065</v>
      </c>
      <c r="E14" s="154">
        <v>6120</v>
      </c>
      <c r="F14" s="155">
        <v>3575</v>
      </c>
      <c r="G14" s="152">
        <v>7078</v>
      </c>
      <c r="H14" s="153">
        <v>3919</v>
      </c>
      <c r="I14" s="154">
        <v>6969</v>
      </c>
      <c r="J14" s="155">
        <v>3858</v>
      </c>
      <c r="K14" s="152">
        <v>6913</v>
      </c>
      <c r="L14" s="155">
        <v>3929</v>
      </c>
      <c r="M14" s="19">
        <f t="shared" si="1"/>
        <v>131.32598784194528</v>
      </c>
      <c r="N14" s="7">
        <f t="shared" si="2"/>
        <v>128.18923327895595</v>
      </c>
      <c r="O14" s="19">
        <f t="shared" si="3"/>
        <v>99.19644138326876</v>
      </c>
      <c r="P14" s="7">
        <f t="shared" si="4"/>
        <v>101.84033177812337</v>
      </c>
    </row>
    <row r="15" spans="1:16" s="150" customFormat="1" ht="18.75" customHeight="1">
      <c r="A15" s="380"/>
      <c r="B15" s="151" t="s">
        <v>121</v>
      </c>
      <c r="C15" s="152">
        <v>10872</v>
      </c>
      <c r="D15" s="153">
        <v>6729</v>
      </c>
      <c r="E15" s="154">
        <v>11882</v>
      </c>
      <c r="F15" s="155">
        <v>7190</v>
      </c>
      <c r="G15" s="152">
        <v>13916</v>
      </c>
      <c r="H15" s="153">
        <v>7743</v>
      </c>
      <c r="I15" s="154">
        <v>14504</v>
      </c>
      <c r="J15" s="155">
        <v>7889</v>
      </c>
      <c r="K15" s="152">
        <v>14062</v>
      </c>
      <c r="L15" s="155">
        <v>7757</v>
      </c>
      <c r="M15" s="19">
        <f t="shared" si="1"/>
        <v>129.34142752023547</v>
      </c>
      <c r="N15" s="7">
        <f t="shared" si="2"/>
        <v>115.27715856739486</v>
      </c>
      <c r="O15" s="19">
        <f t="shared" si="3"/>
        <v>96.95256480970767</v>
      </c>
      <c r="P15" s="7">
        <f t="shared" si="4"/>
        <v>98.326784129801</v>
      </c>
    </row>
    <row r="16" spans="1:16" s="150" customFormat="1" ht="18.75" customHeight="1">
      <c r="A16" s="380"/>
      <c r="B16" s="151" t="s">
        <v>122</v>
      </c>
      <c r="C16" s="152">
        <v>3181</v>
      </c>
      <c r="D16" s="153">
        <v>1881</v>
      </c>
      <c r="E16" s="154">
        <v>3340</v>
      </c>
      <c r="F16" s="155">
        <v>1990</v>
      </c>
      <c r="G16" s="152">
        <v>3977</v>
      </c>
      <c r="H16" s="153">
        <v>2184</v>
      </c>
      <c r="I16" s="154">
        <v>3939</v>
      </c>
      <c r="J16" s="155">
        <v>2091</v>
      </c>
      <c r="K16" s="152">
        <v>3709</v>
      </c>
      <c r="L16" s="155">
        <v>1959</v>
      </c>
      <c r="M16" s="19">
        <f t="shared" si="1"/>
        <v>116.59855391386355</v>
      </c>
      <c r="N16" s="7">
        <f t="shared" si="2"/>
        <v>104.14673046251994</v>
      </c>
      <c r="O16" s="19">
        <f t="shared" si="3"/>
        <v>94.16095455699416</v>
      </c>
      <c r="P16" s="7">
        <f t="shared" si="4"/>
        <v>93.68723098995696</v>
      </c>
    </row>
    <row r="17" spans="1:16" s="150" customFormat="1" ht="18.75" customHeight="1">
      <c r="A17" s="381"/>
      <c r="B17" s="171" t="s">
        <v>123</v>
      </c>
      <c r="C17" s="172">
        <v>5714</v>
      </c>
      <c r="D17" s="173">
        <v>3405</v>
      </c>
      <c r="E17" s="174">
        <v>6254</v>
      </c>
      <c r="F17" s="175">
        <v>3715</v>
      </c>
      <c r="G17" s="172">
        <v>6742</v>
      </c>
      <c r="H17" s="173">
        <v>3789</v>
      </c>
      <c r="I17" s="174">
        <v>6790</v>
      </c>
      <c r="J17" s="175">
        <v>3558</v>
      </c>
      <c r="K17" s="172">
        <v>6249</v>
      </c>
      <c r="L17" s="175">
        <v>3433</v>
      </c>
      <c r="M17" s="20">
        <f t="shared" si="1"/>
        <v>109.36296814840742</v>
      </c>
      <c r="N17" s="10">
        <f t="shared" si="2"/>
        <v>100.82232011747429</v>
      </c>
      <c r="O17" s="20">
        <f t="shared" si="3"/>
        <v>92.03240058910161</v>
      </c>
      <c r="P17" s="10">
        <f t="shared" si="4"/>
        <v>96.48679033164699</v>
      </c>
    </row>
    <row r="18" spans="1:16" s="156" customFormat="1" ht="18.75" customHeight="1">
      <c r="A18" s="177" t="s">
        <v>370</v>
      </c>
      <c r="B18" s="176"/>
      <c r="C18" s="292">
        <f>SUM(C19:C22)</f>
        <v>38882</v>
      </c>
      <c r="D18" s="293">
        <f aca="true" t="shared" si="6" ref="D18:L18">SUM(D19:D22)</f>
        <v>21453</v>
      </c>
      <c r="E18" s="294">
        <f t="shared" si="6"/>
        <v>41370</v>
      </c>
      <c r="F18" s="295">
        <f t="shared" si="6"/>
        <v>22697</v>
      </c>
      <c r="G18" s="292">
        <f t="shared" si="6"/>
        <v>46790</v>
      </c>
      <c r="H18" s="293">
        <f t="shared" si="6"/>
        <v>24512</v>
      </c>
      <c r="I18" s="294">
        <f t="shared" si="6"/>
        <v>45299</v>
      </c>
      <c r="J18" s="295">
        <f t="shared" si="6"/>
        <v>23223</v>
      </c>
      <c r="K18" s="292">
        <f t="shared" si="6"/>
        <v>45175</v>
      </c>
      <c r="L18" s="295">
        <f t="shared" si="6"/>
        <v>23494</v>
      </c>
      <c r="M18" s="296">
        <f t="shared" si="1"/>
        <v>116.18486703358882</v>
      </c>
      <c r="N18" s="297">
        <f t="shared" si="2"/>
        <v>109.51382091082833</v>
      </c>
      <c r="O18" s="296">
        <f t="shared" si="3"/>
        <v>99.72626327291994</v>
      </c>
      <c r="P18" s="297">
        <f t="shared" si="4"/>
        <v>101.16694656159841</v>
      </c>
    </row>
    <row r="19" spans="1:16" s="150" customFormat="1" ht="18.75" customHeight="1">
      <c r="A19" s="380" t="s">
        <v>112</v>
      </c>
      <c r="B19" s="151" t="s">
        <v>125</v>
      </c>
      <c r="C19" s="152">
        <v>8538</v>
      </c>
      <c r="D19" s="153">
        <v>4582</v>
      </c>
      <c r="E19" s="154">
        <v>9059</v>
      </c>
      <c r="F19" s="155">
        <v>4933</v>
      </c>
      <c r="G19" s="152">
        <v>10324</v>
      </c>
      <c r="H19" s="153">
        <v>5354</v>
      </c>
      <c r="I19" s="154">
        <v>10239</v>
      </c>
      <c r="J19" s="155">
        <v>5103</v>
      </c>
      <c r="K19" s="152">
        <v>9800</v>
      </c>
      <c r="L19" s="155">
        <v>4921</v>
      </c>
      <c r="M19" s="19">
        <f t="shared" si="1"/>
        <v>114.78097915202623</v>
      </c>
      <c r="N19" s="7">
        <f t="shared" si="2"/>
        <v>107.39851593190745</v>
      </c>
      <c r="O19" s="19">
        <f t="shared" si="3"/>
        <v>95.71247192108603</v>
      </c>
      <c r="P19" s="7">
        <f t="shared" si="4"/>
        <v>96.43347050754458</v>
      </c>
    </row>
    <row r="20" spans="1:16" s="150" customFormat="1" ht="18.75" customHeight="1">
      <c r="A20" s="380"/>
      <c r="B20" s="151" t="s">
        <v>133</v>
      </c>
      <c r="C20" s="152">
        <v>17146</v>
      </c>
      <c r="D20" s="153">
        <v>9382</v>
      </c>
      <c r="E20" s="154">
        <v>18532</v>
      </c>
      <c r="F20" s="155">
        <v>10023</v>
      </c>
      <c r="G20" s="152">
        <v>21016</v>
      </c>
      <c r="H20" s="153">
        <v>10890</v>
      </c>
      <c r="I20" s="154">
        <v>20617</v>
      </c>
      <c r="J20" s="155">
        <v>10603</v>
      </c>
      <c r="K20" s="152">
        <v>20669</v>
      </c>
      <c r="L20" s="155">
        <v>10697</v>
      </c>
      <c r="M20" s="19">
        <f t="shared" si="1"/>
        <v>120.54706637116527</v>
      </c>
      <c r="N20" s="7">
        <f t="shared" si="2"/>
        <v>114.01620123641014</v>
      </c>
      <c r="O20" s="19">
        <f t="shared" si="3"/>
        <v>100.25221904253772</v>
      </c>
      <c r="P20" s="7">
        <f t="shared" si="4"/>
        <v>100.8865415448458</v>
      </c>
    </row>
    <row r="21" spans="1:16" s="150" customFormat="1" ht="18.75" customHeight="1">
      <c r="A21" s="380"/>
      <c r="B21" s="151" t="s">
        <v>126</v>
      </c>
      <c r="C21" s="152">
        <v>5551</v>
      </c>
      <c r="D21" s="153">
        <v>3184</v>
      </c>
      <c r="E21" s="154">
        <v>5652</v>
      </c>
      <c r="F21" s="155">
        <v>3208</v>
      </c>
      <c r="G21" s="152">
        <v>6494</v>
      </c>
      <c r="H21" s="153">
        <v>3463</v>
      </c>
      <c r="I21" s="154">
        <v>6336</v>
      </c>
      <c r="J21" s="155">
        <v>3279</v>
      </c>
      <c r="K21" s="152">
        <v>6389</v>
      </c>
      <c r="L21" s="155">
        <v>3390</v>
      </c>
      <c r="M21" s="19">
        <f t="shared" si="1"/>
        <v>115.09637903080525</v>
      </c>
      <c r="N21" s="7">
        <f t="shared" si="2"/>
        <v>106.46984924623115</v>
      </c>
      <c r="O21" s="19">
        <f t="shared" si="3"/>
        <v>100.8364898989899</v>
      </c>
      <c r="P21" s="7">
        <f t="shared" si="4"/>
        <v>103.38517840805123</v>
      </c>
    </row>
    <row r="22" spans="1:16" s="150" customFormat="1" ht="18.75" customHeight="1">
      <c r="A22" s="381"/>
      <c r="B22" s="171" t="s">
        <v>127</v>
      </c>
      <c r="C22" s="172">
        <v>7647</v>
      </c>
      <c r="D22" s="173">
        <v>4305</v>
      </c>
      <c r="E22" s="174">
        <v>8127</v>
      </c>
      <c r="F22" s="175">
        <v>4533</v>
      </c>
      <c r="G22" s="172">
        <v>8956</v>
      </c>
      <c r="H22" s="173">
        <v>4805</v>
      </c>
      <c r="I22" s="174">
        <v>8107</v>
      </c>
      <c r="J22" s="175">
        <v>4238</v>
      </c>
      <c r="K22" s="172">
        <v>8317</v>
      </c>
      <c r="L22" s="175">
        <v>4486</v>
      </c>
      <c r="M22" s="20">
        <f t="shared" si="1"/>
        <v>108.7616058585066</v>
      </c>
      <c r="N22" s="10">
        <f t="shared" si="2"/>
        <v>104.20441347270615</v>
      </c>
      <c r="O22" s="20">
        <f t="shared" si="3"/>
        <v>102.59035401504872</v>
      </c>
      <c r="P22" s="10">
        <f t="shared" si="4"/>
        <v>105.85181689476168</v>
      </c>
    </row>
    <row r="23" spans="1:16" s="156" customFormat="1" ht="18.75" customHeight="1">
      <c r="A23" s="178" t="s">
        <v>371</v>
      </c>
      <c r="B23" s="176"/>
      <c r="C23" s="292">
        <f>SUM(C24:C28)</f>
        <v>16743</v>
      </c>
      <c r="D23" s="293">
        <f aca="true" t="shared" si="7" ref="D23:L23">SUM(D24:D28)</f>
        <v>9894</v>
      </c>
      <c r="E23" s="294">
        <f t="shared" si="7"/>
        <v>19860</v>
      </c>
      <c r="F23" s="295">
        <f t="shared" si="7"/>
        <v>11436</v>
      </c>
      <c r="G23" s="292">
        <f t="shared" si="7"/>
        <v>24713</v>
      </c>
      <c r="H23" s="293">
        <f t="shared" si="7"/>
        <v>13389</v>
      </c>
      <c r="I23" s="294">
        <f t="shared" si="7"/>
        <v>26275</v>
      </c>
      <c r="J23" s="295">
        <f t="shared" si="7"/>
        <v>13535</v>
      </c>
      <c r="K23" s="292">
        <f t="shared" si="7"/>
        <v>25702</v>
      </c>
      <c r="L23" s="295">
        <f t="shared" si="7"/>
        <v>13388</v>
      </c>
      <c r="M23" s="296">
        <f t="shared" si="1"/>
        <v>153.50892910470046</v>
      </c>
      <c r="N23" s="297">
        <f t="shared" si="2"/>
        <v>135.31433191833435</v>
      </c>
      <c r="O23" s="296">
        <f t="shared" si="3"/>
        <v>97.81921979067555</v>
      </c>
      <c r="P23" s="297">
        <f t="shared" si="4"/>
        <v>98.91392685629849</v>
      </c>
    </row>
    <row r="24" spans="1:16" s="150" customFormat="1" ht="18.75" customHeight="1">
      <c r="A24" s="380" t="s">
        <v>112</v>
      </c>
      <c r="B24" s="151" t="s">
        <v>128</v>
      </c>
      <c r="C24" s="152">
        <v>4910</v>
      </c>
      <c r="D24" s="153">
        <v>2901</v>
      </c>
      <c r="E24" s="154">
        <v>5220</v>
      </c>
      <c r="F24" s="155">
        <v>2968</v>
      </c>
      <c r="G24" s="152">
        <v>6210</v>
      </c>
      <c r="H24" s="153">
        <v>3486</v>
      </c>
      <c r="I24" s="154">
        <v>6866</v>
      </c>
      <c r="J24" s="155">
        <v>3643</v>
      </c>
      <c r="K24" s="152">
        <v>6577</v>
      </c>
      <c r="L24" s="155">
        <v>3509</v>
      </c>
      <c r="M24" s="19">
        <f t="shared" si="1"/>
        <v>133.95112016293277</v>
      </c>
      <c r="N24" s="7">
        <f t="shared" si="2"/>
        <v>120.95829024474318</v>
      </c>
      <c r="O24" s="19">
        <f t="shared" si="3"/>
        <v>95.79085348092048</v>
      </c>
      <c r="P24" s="7">
        <f t="shared" si="4"/>
        <v>96.32171287400494</v>
      </c>
    </row>
    <row r="25" spans="1:16" s="150" customFormat="1" ht="18.75" customHeight="1">
      <c r="A25" s="380"/>
      <c r="B25" s="151" t="s">
        <v>129</v>
      </c>
      <c r="C25" s="152">
        <v>2285</v>
      </c>
      <c r="D25" s="153">
        <v>1334</v>
      </c>
      <c r="E25" s="154">
        <v>3200</v>
      </c>
      <c r="F25" s="155">
        <v>1862</v>
      </c>
      <c r="G25" s="152">
        <v>4618</v>
      </c>
      <c r="H25" s="153">
        <v>2431</v>
      </c>
      <c r="I25" s="154">
        <v>4823</v>
      </c>
      <c r="J25" s="155">
        <v>2386</v>
      </c>
      <c r="K25" s="152">
        <v>4809</v>
      </c>
      <c r="L25" s="155">
        <v>2444</v>
      </c>
      <c r="M25" s="19">
        <f t="shared" si="1"/>
        <v>210.45951859956236</v>
      </c>
      <c r="N25" s="7">
        <f t="shared" si="2"/>
        <v>183.20839580209895</v>
      </c>
      <c r="O25" s="19">
        <f t="shared" si="3"/>
        <v>99.70972423802613</v>
      </c>
      <c r="P25" s="7">
        <f t="shared" si="4"/>
        <v>102.43084660519699</v>
      </c>
    </row>
    <row r="26" spans="1:16" s="150" customFormat="1" ht="18.75" customHeight="1">
      <c r="A26" s="380"/>
      <c r="B26" s="151" t="s">
        <v>132</v>
      </c>
      <c r="C26" s="152">
        <v>4414</v>
      </c>
      <c r="D26" s="153">
        <v>2756</v>
      </c>
      <c r="E26" s="154">
        <v>5502</v>
      </c>
      <c r="F26" s="155">
        <v>3307</v>
      </c>
      <c r="G26" s="152">
        <v>7001</v>
      </c>
      <c r="H26" s="153">
        <v>3877</v>
      </c>
      <c r="I26" s="154">
        <v>7514</v>
      </c>
      <c r="J26" s="155">
        <v>3996</v>
      </c>
      <c r="K26" s="152">
        <v>7416</v>
      </c>
      <c r="L26" s="155">
        <v>3965</v>
      </c>
      <c r="M26" s="19">
        <f t="shared" si="1"/>
        <v>168.01087449025826</v>
      </c>
      <c r="N26" s="7">
        <f t="shared" si="2"/>
        <v>143.86792452830187</v>
      </c>
      <c r="O26" s="19">
        <f t="shared" si="3"/>
        <v>98.69576789992016</v>
      </c>
      <c r="P26" s="7">
        <f t="shared" si="4"/>
        <v>99.22422422422422</v>
      </c>
    </row>
    <row r="27" spans="1:16" s="150" customFormat="1" ht="18.75" customHeight="1">
      <c r="A27" s="380"/>
      <c r="B27" s="151" t="s">
        <v>130</v>
      </c>
      <c r="C27" s="152">
        <v>2962</v>
      </c>
      <c r="D27" s="153">
        <v>1750</v>
      </c>
      <c r="E27" s="154">
        <v>3118</v>
      </c>
      <c r="F27" s="155">
        <v>1793</v>
      </c>
      <c r="G27" s="152">
        <v>3628</v>
      </c>
      <c r="H27" s="153">
        <v>1966</v>
      </c>
      <c r="I27" s="154">
        <v>3758</v>
      </c>
      <c r="J27" s="155">
        <v>1919</v>
      </c>
      <c r="K27" s="152">
        <v>3636</v>
      </c>
      <c r="L27" s="155">
        <v>1862</v>
      </c>
      <c r="M27" s="19">
        <f t="shared" si="1"/>
        <v>122.75489534098583</v>
      </c>
      <c r="N27" s="7">
        <f t="shared" si="2"/>
        <v>106.4</v>
      </c>
      <c r="O27" s="19">
        <f t="shared" si="3"/>
        <v>96.75359233634913</v>
      </c>
      <c r="P27" s="7">
        <f t="shared" si="4"/>
        <v>97.02970297029702</v>
      </c>
    </row>
    <row r="28" spans="1:16" s="150" customFormat="1" ht="18.75" customHeight="1">
      <c r="A28" s="380"/>
      <c r="B28" s="151" t="s">
        <v>131</v>
      </c>
      <c r="C28" s="152">
        <v>2172</v>
      </c>
      <c r="D28" s="153">
        <v>1153</v>
      </c>
      <c r="E28" s="154">
        <v>2820</v>
      </c>
      <c r="F28" s="155">
        <v>1506</v>
      </c>
      <c r="G28" s="152">
        <v>3256</v>
      </c>
      <c r="H28" s="153">
        <v>1629</v>
      </c>
      <c r="I28" s="154">
        <v>3314</v>
      </c>
      <c r="J28" s="155">
        <v>1591</v>
      </c>
      <c r="K28" s="152">
        <v>3264</v>
      </c>
      <c r="L28" s="155">
        <v>1608</v>
      </c>
      <c r="M28" s="19">
        <f t="shared" si="1"/>
        <v>150.27624309392266</v>
      </c>
      <c r="N28" s="7">
        <f t="shared" si="2"/>
        <v>139.4622723330442</v>
      </c>
      <c r="O28" s="19">
        <f t="shared" si="3"/>
        <v>98.49124924562463</v>
      </c>
      <c r="P28" s="7">
        <f t="shared" si="4"/>
        <v>101.06851037083595</v>
      </c>
    </row>
    <row r="29" spans="1:16" s="156" customFormat="1" ht="18.75" customHeight="1">
      <c r="A29" s="176" t="s">
        <v>372</v>
      </c>
      <c r="B29" s="180"/>
      <c r="C29" s="292">
        <f>SUM(C30:C34)</f>
        <v>28426</v>
      </c>
      <c r="D29" s="293">
        <f aca="true" t="shared" si="8" ref="D29:L29">SUM(D30:D34)</f>
        <v>16671</v>
      </c>
      <c r="E29" s="294">
        <f t="shared" si="8"/>
        <v>33203</v>
      </c>
      <c r="F29" s="295">
        <f t="shared" si="8"/>
        <v>19301</v>
      </c>
      <c r="G29" s="292">
        <f t="shared" si="8"/>
        <v>40301</v>
      </c>
      <c r="H29" s="293">
        <f t="shared" si="8"/>
        <v>21903</v>
      </c>
      <c r="I29" s="294">
        <f t="shared" si="8"/>
        <v>40340</v>
      </c>
      <c r="J29" s="295">
        <f t="shared" si="8"/>
        <v>21521</v>
      </c>
      <c r="K29" s="292">
        <f t="shared" si="8"/>
        <v>39414</v>
      </c>
      <c r="L29" s="295">
        <f t="shared" si="8"/>
        <v>21264</v>
      </c>
      <c r="M29" s="169">
        <f t="shared" si="1"/>
        <v>138.6547526911982</v>
      </c>
      <c r="N29" s="170">
        <f t="shared" si="2"/>
        <v>127.55083678243658</v>
      </c>
      <c r="O29" s="169">
        <f t="shared" si="3"/>
        <v>97.70451165096678</v>
      </c>
      <c r="P29" s="170">
        <f t="shared" si="4"/>
        <v>98.80581757353283</v>
      </c>
    </row>
    <row r="30" spans="1:16" ht="18.75" customHeight="1">
      <c r="A30" s="380" t="s">
        <v>112</v>
      </c>
      <c r="B30" s="11" t="s">
        <v>113</v>
      </c>
      <c r="C30" s="17">
        <v>3310</v>
      </c>
      <c r="D30" s="95">
        <v>1954</v>
      </c>
      <c r="E30" s="5">
        <v>4289</v>
      </c>
      <c r="F30" s="6">
        <v>2460</v>
      </c>
      <c r="G30" s="17">
        <v>4983</v>
      </c>
      <c r="H30" s="95">
        <v>2658</v>
      </c>
      <c r="I30" s="5">
        <v>4813</v>
      </c>
      <c r="J30" s="6">
        <v>2564</v>
      </c>
      <c r="K30" s="17">
        <v>4778</v>
      </c>
      <c r="L30" s="6">
        <v>2602</v>
      </c>
      <c r="M30" s="19">
        <f t="shared" si="1"/>
        <v>144.35045317220542</v>
      </c>
      <c r="N30" s="7">
        <f t="shared" si="2"/>
        <v>133.1627430910952</v>
      </c>
      <c r="O30" s="19">
        <f t="shared" si="3"/>
        <v>99.27280282568046</v>
      </c>
      <c r="P30" s="7">
        <f t="shared" si="4"/>
        <v>101.48205928237128</v>
      </c>
    </row>
    <row r="31" spans="1:16" ht="18.75" customHeight="1">
      <c r="A31" s="380"/>
      <c r="B31" s="11" t="s">
        <v>114</v>
      </c>
      <c r="C31" s="17">
        <v>5971</v>
      </c>
      <c r="D31" s="95">
        <v>3619</v>
      </c>
      <c r="E31" s="5">
        <v>7272</v>
      </c>
      <c r="F31" s="6">
        <v>4303</v>
      </c>
      <c r="G31" s="17">
        <v>9099</v>
      </c>
      <c r="H31" s="95">
        <v>4839</v>
      </c>
      <c r="I31" s="5">
        <v>9609</v>
      </c>
      <c r="J31" s="6">
        <v>4964</v>
      </c>
      <c r="K31" s="17">
        <v>9238</v>
      </c>
      <c r="L31" s="6">
        <v>4911</v>
      </c>
      <c r="M31" s="19">
        <f t="shared" si="1"/>
        <v>154.71445319042036</v>
      </c>
      <c r="N31" s="7">
        <f t="shared" si="2"/>
        <v>135.70046974302295</v>
      </c>
      <c r="O31" s="19">
        <f t="shared" si="3"/>
        <v>96.13903632011656</v>
      </c>
      <c r="P31" s="7">
        <f t="shared" si="4"/>
        <v>98.93231265108783</v>
      </c>
    </row>
    <row r="32" spans="1:16" ht="18.75" customHeight="1">
      <c r="A32" s="380"/>
      <c r="B32" s="11" t="s">
        <v>115</v>
      </c>
      <c r="C32" s="17">
        <v>8041</v>
      </c>
      <c r="D32" s="95">
        <v>4758</v>
      </c>
      <c r="E32" s="5">
        <v>8528</v>
      </c>
      <c r="F32" s="6">
        <v>5073</v>
      </c>
      <c r="G32" s="17">
        <v>11170</v>
      </c>
      <c r="H32" s="95">
        <v>6311</v>
      </c>
      <c r="I32" s="5">
        <v>11014</v>
      </c>
      <c r="J32" s="6">
        <v>6233</v>
      </c>
      <c r="K32" s="17">
        <v>11358</v>
      </c>
      <c r="L32" s="6">
        <v>6243</v>
      </c>
      <c r="M32" s="19">
        <f t="shared" si="1"/>
        <v>141.2510881731128</v>
      </c>
      <c r="N32" s="7">
        <f t="shared" si="2"/>
        <v>131.2105926860025</v>
      </c>
      <c r="O32" s="19">
        <f t="shared" si="3"/>
        <v>103.12329762120937</v>
      </c>
      <c r="P32" s="7">
        <f t="shared" si="4"/>
        <v>100.16043638697256</v>
      </c>
    </row>
    <row r="33" spans="1:16" ht="18.75" customHeight="1">
      <c r="A33" s="380"/>
      <c r="B33" s="11" t="s">
        <v>116</v>
      </c>
      <c r="C33" s="17">
        <v>4770</v>
      </c>
      <c r="D33" s="95">
        <v>2801</v>
      </c>
      <c r="E33" s="5">
        <v>5967</v>
      </c>
      <c r="F33" s="6">
        <v>3482</v>
      </c>
      <c r="G33" s="17">
        <v>7169</v>
      </c>
      <c r="H33" s="95">
        <v>3891</v>
      </c>
      <c r="I33" s="5">
        <v>6960</v>
      </c>
      <c r="J33" s="6">
        <v>3604</v>
      </c>
      <c r="K33" s="17">
        <v>6782</v>
      </c>
      <c r="L33" s="6">
        <v>3609</v>
      </c>
      <c r="M33" s="19">
        <f t="shared" si="1"/>
        <v>142.18029350104823</v>
      </c>
      <c r="N33" s="7">
        <f t="shared" si="2"/>
        <v>128.8468404141378</v>
      </c>
      <c r="O33" s="19">
        <f t="shared" si="3"/>
        <v>97.44252873563218</v>
      </c>
      <c r="P33" s="7">
        <f t="shared" si="4"/>
        <v>100.13873473917869</v>
      </c>
    </row>
    <row r="34" spans="1:16" ht="18.75" customHeight="1">
      <c r="A34" s="381"/>
      <c r="B34" s="12" t="s">
        <v>117</v>
      </c>
      <c r="C34" s="18">
        <v>6334</v>
      </c>
      <c r="D34" s="96">
        <v>3539</v>
      </c>
      <c r="E34" s="8">
        <v>7147</v>
      </c>
      <c r="F34" s="9">
        <v>3983</v>
      </c>
      <c r="G34" s="18">
        <v>7880</v>
      </c>
      <c r="H34" s="96">
        <v>4204</v>
      </c>
      <c r="I34" s="8">
        <v>7944</v>
      </c>
      <c r="J34" s="9">
        <v>4156</v>
      </c>
      <c r="K34" s="18">
        <v>7258</v>
      </c>
      <c r="L34" s="9">
        <v>3899</v>
      </c>
      <c r="M34" s="20">
        <f t="shared" si="1"/>
        <v>114.5879381117777</v>
      </c>
      <c r="N34" s="10">
        <f t="shared" si="2"/>
        <v>110.1723650748799</v>
      </c>
      <c r="O34" s="20">
        <f t="shared" si="3"/>
        <v>91.36455186304129</v>
      </c>
      <c r="P34" s="10">
        <f t="shared" si="4"/>
        <v>93.81616939364774</v>
      </c>
    </row>
    <row r="35" spans="1:16" s="156" customFormat="1" ht="18.75" customHeight="1">
      <c r="A35" s="179" t="s">
        <v>373</v>
      </c>
      <c r="B35" s="181"/>
      <c r="C35" s="298">
        <f>SUM(C36:C45)</f>
        <v>37516</v>
      </c>
      <c r="D35" s="299">
        <f aca="true" t="shared" si="9" ref="D35:L35">SUM(D36:D45)</f>
        <v>22913</v>
      </c>
      <c r="E35" s="300">
        <f t="shared" si="9"/>
        <v>49922</v>
      </c>
      <c r="F35" s="301">
        <f t="shared" si="9"/>
        <v>29085</v>
      </c>
      <c r="G35" s="298">
        <f t="shared" si="9"/>
        <v>69266</v>
      </c>
      <c r="H35" s="299">
        <f t="shared" si="9"/>
        <v>36871</v>
      </c>
      <c r="I35" s="300">
        <f t="shared" si="9"/>
        <v>81012</v>
      </c>
      <c r="J35" s="301">
        <f t="shared" si="9"/>
        <v>41673</v>
      </c>
      <c r="K35" s="298">
        <f t="shared" si="9"/>
        <v>82390</v>
      </c>
      <c r="L35" s="301">
        <f t="shared" si="9"/>
        <v>43795</v>
      </c>
      <c r="M35" s="161">
        <f t="shared" si="1"/>
        <v>219.6129651348758</v>
      </c>
      <c r="N35" s="162">
        <f t="shared" si="2"/>
        <v>191.13603631126435</v>
      </c>
      <c r="O35" s="161">
        <f t="shared" si="3"/>
        <v>101.70098257048339</v>
      </c>
      <c r="P35" s="162">
        <f t="shared" si="4"/>
        <v>105.09202601204618</v>
      </c>
    </row>
    <row r="36" spans="1:16" ht="18.75" customHeight="1">
      <c r="A36" s="380" t="s">
        <v>112</v>
      </c>
      <c r="B36" s="11" t="s">
        <v>135</v>
      </c>
      <c r="C36" s="17">
        <v>7597</v>
      </c>
      <c r="D36" s="95">
        <v>4519</v>
      </c>
      <c r="E36" s="5">
        <v>9445</v>
      </c>
      <c r="F36" s="6">
        <v>5443</v>
      </c>
      <c r="G36" s="17">
        <v>11470</v>
      </c>
      <c r="H36" s="95">
        <v>6103</v>
      </c>
      <c r="I36" s="5">
        <v>13149</v>
      </c>
      <c r="J36" s="6">
        <v>6773</v>
      </c>
      <c r="K36" s="17">
        <v>12885</v>
      </c>
      <c r="L36" s="6">
        <v>6839</v>
      </c>
      <c r="M36" s="19">
        <f t="shared" si="1"/>
        <v>169.60642358825854</v>
      </c>
      <c r="N36" s="7">
        <f t="shared" si="2"/>
        <v>151.3387917680903</v>
      </c>
      <c r="O36" s="19">
        <f t="shared" si="3"/>
        <v>97.99224275610312</v>
      </c>
      <c r="P36" s="7">
        <f t="shared" si="4"/>
        <v>100.97445740439983</v>
      </c>
    </row>
    <row r="37" spans="1:16" ht="18.75" customHeight="1">
      <c r="A37" s="380"/>
      <c r="B37" s="11" t="s">
        <v>136</v>
      </c>
      <c r="C37" s="17">
        <v>1776</v>
      </c>
      <c r="D37" s="95">
        <v>962</v>
      </c>
      <c r="E37" s="5">
        <v>2223</v>
      </c>
      <c r="F37" s="6">
        <v>1162</v>
      </c>
      <c r="G37" s="17">
        <v>2557</v>
      </c>
      <c r="H37" s="95">
        <v>1244</v>
      </c>
      <c r="I37" s="5">
        <v>2673</v>
      </c>
      <c r="J37" s="6">
        <v>1179</v>
      </c>
      <c r="K37" s="17">
        <v>2668</v>
      </c>
      <c r="L37" s="6">
        <v>1229</v>
      </c>
      <c r="M37" s="19">
        <f t="shared" si="1"/>
        <v>150.22522522522524</v>
      </c>
      <c r="N37" s="7">
        <f t="shared" si="2"/>
        <v>127.75467775467774</v>
      </c>
      <c r="O37" s="19">
        <f t="shared" si="3"/>
        <v>99.81294425738871</v>
      </c>
      <c r="P37" s="7">
        <f t="shared" si="4"/>
        <v>104.24088210347753</v>
      </c>
    </row>
    <row r="38" spans="1:16" ht="18.75" customHeight="1">
      <c r="A38" s="380"/>
      <c r="B38" s="11" t="s">
        <v>137</v>
      </c>
      <c r="C38" s="17">
        <v>1718</v>
      </c>
      <c r="D38" s="95">
        <v>1126</v>
      </c>
      <c r="E38" s="5">
        <v>2336</v>
      </c>
      <c r="F38" s="6">
        <v>1354</v>
      </c>
      <c r="G38" s="17">
        <v>2723</v>
      </c>
      <c r="H38" s="95">
        <v>1448</v>
      </c>
      <c r="I38" s="5">
        <v>3137</v>
      </c>
      <c r="J38" s="6">
        <v>1744</v>
      </c>
      <c r="K38" s="17">
        <v>3304</v>
      </c>
      <c r="L38" s="6">
        <v>1820</v>
      </c>
      <c r="M38" s="19">
        <f t="shared" si="1"/>
        <v>192.31664726426075</v>
      </c>
      <c r="N38" s="7">
        <f t="shared" si="2"/>
        <v>161.63410301953817</v>
      </c>
      <c r="O38" s="19">
        <f t="shared" si="3"/>
        <v>105.32355753905006</v>
      </c>
      <c r="P38" s="7">
        <f t="shared" si="4"/>
        <v>104.35779816513761</v>
      </c>
    </row>
    <row r="39" spans="1:16" ht="18.75" customHeight="1">
      <c r="A39" s="380"/>
      <c r="B39" s="11" t="s">
        <v>134</v>
      </c>
      <c r="C39" s="17">
        <v>2439</v>
      </c>
      <c r="D39" s="95">
        <v>1386</v>
      </c>
      <c r="E39" s="5">
        <v>3245</v>
      </c>
      <c r="F39" s="6">
        <v>1775</v>
      </c>
      <c r="G39" s="17">
        <v>4438</v>
      </c>
      <c r="H39" s="95">
        <v>2278</v>
      </c>
      <c r="I39" s="5">
        <v>4565</v>
      </c>
      <c r="J39" s="6">
        <v>2290</v>
      </c>
      <c r="K39" s="17">
        <v>4378</v>
      </c>
      <c r="L39" s="6">
        <v>2319</v>
      </c>
      <c r="M39" s="19">
        <f t="shared" si="1"/>
        <v>179.49979499794998</v>
      </c>
      <c r="N39" s="7">
        <f t="shared" si="2"/>
        <v>167.3160173160173</v>
      </c>
      <c r="O39" s="19">
        <f t="shared" si="3"/>
        <v>95.90361445783132</v>
      </c>
      <c r="P39" s="7">
        <f t="shared" si="4"/>
        <v>101.26637554585155</v>
      </c>
    </row>
    <row r="40" spans="1:16" ht="18.75" customHeight="1">
      <c r="A40" s="380"/>
      <c r="B40" s="11" t="s">
        <v>138</v>
      </c>
      <c r="C40" s="17">
        <v>2423</v>
      </c>
      <c r="D40" s="95">
        <v>1687</v>
      </c>
      <c r="E40" s="5">
        <v>3185</v>
      </c>
      <c r="F40" s="6">
        <v>2048</v>
      </c>
      <c r="G40" s="17">
        <v>4350</v>
      </c>
      <c r="H40" s="95">
        <v>2480</v>
      </c>
      <c r="I40" s="5">
        <v>4902</v>
      </c>
      <c r="J40" s="6">
        <v>2680</v>
      </c>
      <c r="K40" s="17">
        <v>4864</v>
      </c>
      <c r="L40" s="6">
        <v>2712</v>
      </c>
      <c r="M40" s="19">
        <f t="shared" si="1"/>
        <v>200.74288072637225</v>
      </c>
      <c r="N40" s="7">
        <f t="shared" si="2"/>
        <v>160.75874333135744</v>
      </c>
      <c r="O40" s="19">
        <f t="shared" si="3"/>
        <v>99.2248062015504</v>
      </c>
      <c r="P40" s="7">
        <f t="shared" si="4"/>
        <v>101.19402985074626</v>
      </c>
    </row>
    <row r="41" spans="1:16" ht="18.75" customHeight="1">
      <c r="A41" s="380"/>
      <c r="B41" s="11" t="s">
        <v>145</v>
      </c>
      <c r="C41" s="17">
        <v>10581</v>
      </c>
      <c r="D41" s="95">
        <v>6542</v>
      </c>
      <c r="E41" s="5">
        <v>16327</v>
      </c>
      <c r="F41" s="6">
        <v>9519</v>
      </c>
      <c r="G41" s="17">
        <v>26002</v>
      </c>
      <c r="H41" s="95">
        <v>13723</v>
      </c>
      <c r="I41" s="5">
        <v>32990</v>
      </c>
      <c r="J41" s="6">
        <v>16817</v>
      </c>
      <c r="K41" s="17">
        <v>33323</v>
      </c>
      <c r="L41" s="6">
        <v>17682</v>
      </c>
      <c r="M41" s="19">
        <f t="shared" si="1"/>
        <v>314.93242604668745</v>
      </c>
      <c r="N41" s="7">
        <f t="shared" si="2"/>
        <v>270.2843167227148</v>
      </c>
      <c r="O41" s="19">
        <f t="shared" si="3"/>
        <v>101.00939678690513</v>
      </c>
      <c r="P41" s="7">
        <f t="shared" si="4"/>
        <v>105.14360468573467</v>
      </c>
    </row>
    <row r="42" spans="1:16" ht="18.75" customHeight="1">
      <c r="A42" s="380"/>
      <c r="B42" s="11" t="s">
        <v>139</v>
      </c>
      <c r="C42" s="17">
        <v>2727</v>
      </c>
      <c r="D42" s="95">
        <v>1737</v>
      </c>
      <c r="E42" s="5">
        <v>3424</v>
      </c>
      <c r="F42" s="6">
        <v>2041</v>
      </c>
      <c r="G42" s="17">
        <v>4834</v>
      </c>
      <c r="H42" s="95">
        <v>2646</v>
      </c>
      <c r="I42" s="5">
        <v>5280</v>
      </c>
      <c r="J42" s="6">
        <v>2736</v>
      </c>
      <c r="K42" s="17">
        <v>5566</v>
      </c>
      <c r="L42" s="6">
        <v>2938</v>
      </c>
      <c r="M42" s="19">
        <f t="shared" si="1"/>
        <v>204.10707737440413</v>
      </c>
      <c r="N42" s="7">
        <f t="shared" si="2"/>
        <v>169.14219919401265</v>
      </c>
      <c r="O42" s="19">
        <f t="shared" si="3"/>
        <v>105.41666666666667</v>
      </c>
      <c r="P42" s="7">
        <f t="shared" si="4"/>
        <v>107.38304093567253</v>
      </c>
    </row>
    <row r="43" spans="1:16" ht="18.75" customHeight="1">
      <c r="A43" s="380"/>
      <c r="B43" s="11" t="s">
        <v>140</v>
      </c>
      <c r="C43" s="17">
        <v>2515</v>
      </c>
      <c r="D43" s="95">
        <v>1592</v>
      </c>
      <c r="E43" s="5">
        <v>2901</v>
      </c>
      <c r="F43" s="6">
        <v>1785</v>
      </c>
      <c r="G43" s="17">
        <v>3714</v>
      </c>
      <c r="H43" s="95">
        <v>2053</v>
      </c>
      <c r="I43" s="5">
        <v>3937</v>
      </c>
      <c r="J43" s="6">
        <v>2047</v>
      </c>
      <c r="K43" s="17">
        <v>4605</v>
      </c>
      <c r="L43" s="6">
        <v>2438</v>
      </c>
      <c r="M43" s="19">
        <f t="shared" si="1"/>
        <v>183.1013916500994</v>
      </c>
      <c r="N43" s="7">
        <f t="shared" si="2"/>
        <v>153.14070351758795</v>
      </c>
      <c r="O43" s="19">
        <f t="shared" si="3"/>
        <v>116.96723393446786</v>
      </c>
      <c r="P43" s="7">
        <f t="shared" si="4"/>
        <v>119.10112359550563</v>
      </c>
    </row>
    <row r="44" spans="1:16" ht="18.75" customHeight="1">
      <c r="A44" s="380"/>
      <c r="B44" s="11" t="s">
        <v>141</v>
      </c>
      <c r="C44" s="17">
        <v>2094</v>
      </c>
      <c r="D44" s="95">
        <v>1242</v>
      </c>
      <c r="E44" s="5">
        <v>2442</v>
      </c>
      <c r="F44" s="6">
        <v>1404</v>
      </c>
      <c r="G44" s="17">
        <v>3715</v>
      </c>
      <c r="H44" s="95">
        <v>1901</v>
      </c>
      <c r="I44" s="5">
        <v>3893</v>
      </c>
      <c r="J44" s="6">
        <v>1982</v>
      </c>
      <c r="K44" s="17">
        <v>4003</v>
      </c>
      <c r="L44" s="6">
        <v>2054</v>
      </c>
      <c r="M44" s="19">
        <f t="shared" si="1"/>
        <v>191.16523400191022</v>
      </c>
      <c r="N44" s="7">
        <f t="shared" si="2"/>
        <v>165.37842190016104</v>
      </c>
      <c r="O44" s="19">
        <f t="shared" si="3"/>
        <v>102.8255843822245</v>
      </c>
      <c r="P44" s="7">
        <f t="shared" si="4"/>
        <v>103.63269424823412</v>
      </c>
    </row>
    <row r="45" spans="1:16" ht="18.75" customHeight="1">
      <c r="A45" s="381"/>
      <c r="B45" s="12" t="s">
        <v>142</v>
      </c>
      <c r="C45" s="18">
        <v>3646</v>
      </c>
      <c r="D45" s="96">
        <v>2120</v>
      </c>
      <c r="E45" s="8">
        <v>4394</v>
      </c>
      <c r="F45" s="9">
        <v>2554</v>
      </c>
      <c r="G45" s="18">
        <v>5463</v>
      </c>
      <c r="H45" s="96">
        <v>2995</v>
      </c>
      <c r="I45" s="8">
        <v>6486</v>
      </c>
      <c r="J45" s="9">
        <v>3425</v>
      </c>
      <c r="K45" s="18">
        <v>6794</v>
      </c>
      <c r="L45" s="9">
        <v>3764</v>
      </c>
      <c r="M45" s="20">
        <f t="shared" si="1"/>
        <v>186.34119583104774</v>
      </c>
      <c r="N45" s="10">
        <f t="shared" si="2"/>
        <v>177.54716981132074</v>
      </c>
      <c r="O45" s="20">
        <f t="shared" si="3"/>
        <v>104.74868948504472</v>
      </c>
      <c r="P45" s="10">
        <f t="shared" si="4"/>
        <v>109.89781021897811</v>
      </c>
    </row>
    <row r="46" spans="1:2" ht="24" customHeight="1">
      <c r="A46" s="397" t="s">
        <v>146</v>
      </c>
      <c r="B46" s="397"/>
    </row>
  </sheetData>
  <mergeCells count="19">
    <mergeCell ref="A46:B46"/>
    <mergeCell ref="M5:P6"/>
    <mergeCell ref="M7:N7"/>
    <mergeCell ref="O7:P7"/>
    <mergeCell ref="G7:H7"/>
    <mergeCell ref="C7:D7"/>
    <mergeCell ref="E7:F7"/>
    <mergeCell ref="A36:A45"/>
    <mergeCell ref="K7:L7"/>
    <mergeCell ref="A2:P2"/>
    <mergeCell ref="A3:P3"/>
    <mergeCell ref="A24:A28"/>
    <mergeCell ref="A30:A34"/>
    <mergeCell ref="A11:A17"/>
    <mergeCell ref="A5:B8"/>
    <mergeCell ref="A9:B9"/>
    <mergeCell ref="A19:A22"/>
    <mergeCell ref="I7:J7"/>
    <mergeCell ref="C5:L6"/>
  </mergeCells>
  <printOptions/>
  <pageMargins left="0.97" right="0.25" top="0.97" bottom="0.59" header="0.5" footer="0.21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E11" sqref="E11"/>
    </sheetView>
  </sheetViews>
  <sheetFormatPr defaultColWidth="8.796875" defaultRowHeight="15"/>
  <cols>
    <col min="1" max="1" width="15" style="0" customWidth="1"/>
    <col min="2" max="2" width="7.59765625" style="0" customWidth="1"/>
    <col min="3" max="3" width="8" style="0" customWidth="1"/>
    <col min="4" max="4" width="7.59765625" style="0" customWidth="1"/>
    <col min="5" max="5" width="8.09765625" style="0" customWidth="1"/>
    <col min="6" max="6" width="7.59765625" style="0" customWidth="1"/>
    <col min="7" max="7" width="8.09765625" style="0" customWidth="1"/>
    <col min="8" max="8" width="7.59765625" style="0" customWidth="1"/>
    <col min="9" max="9" width="8.09765625" style="0" customWidth="1"/>
    <col min="10" max="16384" width="10.19921875" style="0" customWidth="1"/>
  </cols>
  <sheetData>
    <row r="1" spans="1:9" ht="15.75">
      <c r="A1" s="420" t="s">
        <v>58</v>
      </c>
      <c r="B1" s="420"/>
      <c r="C1" s="420"/>
      <c r="D1" s="420"/>
      <c r="E1" s="420"/>
      <c r="F1" s="420"/>
      <c r="G1" s="420"/>
      <c r="H1" s="420"/>
      <c r="I1" s="420"/>
    </row>
    <row r="2" spans="1:9" ht="15.75">
      <c r="A2" s="420" t="s">
        <v>0</v>
      </c>
      <c r="B2" s="420"/>
      <c r="C2" s="420"/>
      <c r="D2" s="420"/>
      <c r="E2" s="420"/>
      <c r="F2" s="420"/>
      <c r="G2" s="420"/>
      <c r="H2" s="420"/>
      <c r="I2" s="420"/>
    </row>
    <row r="3" spans="1:9" ht="15.75">
      <c r="A3" s="420" t="s">
        <v>96</v>
      </c>
      <c r="B3" s="420"/>
      <c r="C3" s="420"/>
      <c r="D3" s="420"/>
      <c r="E3" s="420"/>
      <c r="F3" s="420"/>
      <c r="G3" s="420"/>
      <c r="H3" s="420"/>
      <c r="I3" s="420"/>
    </row>
    <row r="6" spans="2:6" ht="15.75">
      <c r="B6" s="97" t="s">
        <v>100</v>
      </c>
      <c r="C6" s="97" t="s">
        <v>101</v>
      </c>
      <c r="D6" s="97" t="s">
        <v>102</v>
      </c>
      <c r="E6" s="97" t="s">
        <v>103</v>
      </c>
      <c r="F6">
        <v>2003</v>
      </c>
    </row>
    <row r="7" spans="1:6" ht="15.75">
      <c r="A7" s="55" t="s">
        <v>67</v>
      </c>
      <c r="B7" s="57">
        <v>1.6107969557638226</v>
      </c>
      <c r="C7" s="58">
        <v>2.080941001210391</v>
      </c>
      <c r="D7" s="57">
        <v>2.5983276295159903</v>
      </c>
      <c r="E7" s="61">
        <v>3.2302457891653757</v>
      </c>
      <c r="F7">
        <v>3.6075507627012655</v>
      </c>
    </row>
    <row r="8" spans="1:6" ht="30">
      <c r="A8" s="55" t="s">
        <v>68</v>
      </c>
      <c r="B8" s="57">
        <v>21.231299995748273</v>
      </c>
      <c r="C8" s="58">
        <v>21.015797150926417</v>
      </c>
      <c r="D8" s="57">
        <v>21.176897010974933</v>
      </c>
      <c r="E8" s="61">
        <v>20.845938420305092</v>
      </c>
      <c r="F8">
        <v>20.64235543775139</v>
      </c>
    </row>
    <row r="9" spans="1:6" ht="30">
      <c r="A9" s="55" t="s">
        <v>69</v>
      </c>
      <c r="B9" s="57">
        <v>5.583731679614186</v>
      </c>
      <c r="C9" s="58">
        <v>5.475207680291321</v>
      </c>
      <c r="D9" s="57">
        <v>5.304550128968087</v>
      </c>
      <c r="E9" s="61">
        <v>5.264446031504024</v>
      </c>
      <c r="F9">
        <v>5.502099899543711</v>
      </c>
    </row>
    <row r="10" spans="1:6" ht="30">
      <c r="A10" s="55" t="s">
        <v>70</v>
      </c>
      <c r="B10" s="57">
        <v>40.93987451332916</v>
      </c>
      <c r="C10" s="58">
        <v>39.69460910586264</v>
      </c>
      <c r="D10" s="57">
        <v>40.27639631134413</v>
      </c>
      <c r="E10" s="61">
        <v>40.04927017549491</v>
      </c>
      <c r="F10">
        <v>39.3300493405791</v>
      </c>
    </row>
    <row r="11" spans="1:6" ht="45">
      <c r="A11" s="56" t="s">
        <v>71</v>
      </c>
      <c r="B11" s="59">
        <v>30.63429685554456</v>
      </c>
      <c r="C11" s="60">
        <v>31.733445061709237</v>
      </c>
      <c r="D11" s="59">
        <v>30.643828919196856</v>
      </c>
      <c r="E11" s="62">
        <v>30.610099583530605</v>
      </c>
      <c r="F11">
        <v>30.917944559424537</v>
      </c>
    </row>
  </sheetData>
  <mergeCells count="3">
    <mergeCell ref="A1:I1"/>
    <mergeCell ref="A2:I2"/>
    <mergeCell ref="A3:I3"/>
  </mergeCells>
  <printOptions/>
  <pageMargins left="1.18" right="0.58" top="0.8" bottom="0.6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view="pageBreakPreview" zoomScale="90" zoomScaleSheetLayoutView="90" workbookViewId="0" topLeftCell="A1">
      <selection activeCell="A1" sqref="A1"/>
    </sheetView>
  </sheetViews>
  <sheetFormatPr defaultColWidth="8.796875" defaultRowHeight="15"/>
  <cols>
    <col min="1" max="1" width="18.59765625" style="0" customWidth="1"/>
    <col min="2" max="2" width="7.59765625" style="0" customWidth="1"/>
    <col min="3" max="3" width="8" style="0" customWidth="1"/>
    <col min="4" max="4" width="7.59765625" style="0" customWidth="1"/>
    <col min="5" max="6" width="8.09765625" style="0" customWidth="1"/>
    <col min="7" max="7" width="7.59765625" style="0" customWidth="1"/>
    <col min="8" max="8" width="8.09765625" style="0" customWidth="1"/>
    <col min="9" max="9" width="7.59765625" style="0" customWidth="1"/>
    <col min="10" max="11" width="8.09765625" style="0" customWidth="1"/>
    <col min="12" max="16384" width="10.19921875" style="0" customWidth="1"/>
  </cols>
  <sheetData>
    <row r="1" spans="10:11" ht="15.75">
      <c r="J1" s="149"/>
      <c r="K1" s="149" t="s">
        <v>109</v>
      </c>
    </row>
    <row r="2" spans="1:11" ht="15.75">
      <c r="A2" s="420" t="s">
        <v>396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ht="15.75">
      <c r="A3" s="420" t="s">
        <v>402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1:11" ht="15.75">
      <c r="A4" s="439" t="s">
        <v>399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</row>
    <row r="6" spans="1:24" s="34" customFormat="1" ht="12" customHeight="1">
      <c r="A6" s="431" t="s">
        <v>13</v>
      </c>
      <c r="B6" s="308">
        <v>1999</v>
      </c>
      <c r="C6" s="116">
        <v>2000</v>
      </c>
      <c r="D6" s="117">
        <v>2001</v>
      </c>
      <c r="E6" s="314">
        <v>2002</v>
      </c>
      <c r="F6" s="130">
        <v>2003</v>
      </c>
      <c r="G6" s="308">
        <v>1999</v>
      </c>
      <c r="H6" s="116">
        <v>2000</v>
      </c>
      <c r="I6" s="117">
        <v>2001</v>
      </c>
      <c r="J6" s="116">
        <v>2002</v>
      </c>
      <c r="K6" s="117">
        <v>2003</v>
      </c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s="34" customFormat="1" ht="12" customHeight="1">
      <c r="A7" s="432"/>
      <c r="B7" s="433" t="s">
        <v>59</v>
      </c>
      <c r="C7" s="434"/>
      <c r="D7" s="434"/>
      <c r="E7" s="434"/>
      <c r="F7" s="435"/>
      <c r="G7" s="436" t="s">
        <v>60</v>
      </c>
      <c r="H7" s="437"/>
      <c r="I7" s="437"/>
      <c r="J7" s="437"/>
      <c r="K7" s="438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17" s="35" customFormat="1" ht="21.75" customHeight="1">
      <c r="A8" s="194" t="s">
        <v>143</v>
      </c>
      <c r="B8" s="309">
        <f>SUM(B9:B13)</f>
        <v>164639</v>
      </c>
      <c r="C8" s="118">
        <f>SUM(C9:C13)</f>
        <v>193326</v>
      </c>
      <c r="D8" s="119">
        <f>SUM(D9:D13)</f>
        <v>237268</v>
      </c>
      <c r="E8" s="315">
        <f>SUM(E9:E13)</f>
        <v>249238</v>
      </c>
      <c r="F8" s="131">
        <f>SUM(F9:F13)</f>
        <v>247869</v>
      </c>
      <c r="G8" s="322">
        <v>100</v>
      </c>
      <c r="H8" s="121">
        <v>100</v>
      </c>
      <c r="I8" s="120">
        <v>100</v>
      </c>
      <c r="J8" s="121">
        <v>100</v>
      </c>
      <c r="K8" s="120">
        <v>100</v>
      </c>
      <c r="L8" s="44"/>
      <c r="M8" s="44"/>
      <c r="N8" s="44"/>
      <c r="O8" s="44"/>
      <c r="P8" s="44"/>
      <c r="Q8" s="44"/>
    </row>
    <row r="9" spans="1:11" ht="15.75">
      <c r="A9" s="66" t="s">
        <v>72</v>
      </c>
      <c r="B9" s="310">
        <f aca="true" t="shared" si="0" ref="B9:F13">B15+B21+B27+B33+B39</f>
        <v>13854</v>
      </c>
      <c r="C9" s="355">
        <f t="shared" si="0"/>
        <v>13331</v>
      </c>
      <c r="D9" s="356">
        <f t="shared" si="0"/>
        <v>15981</v>
      </c>
      <c r="E9" s="316">
        <f t="shared" si="0"/>
        <v>15744</v>
      </c>
      <c r="F9" s="359">
        <f t="shared" si="0"/>
        <v>17615</v>
      </c>
      <c r="G9" s="323">
        <f>B9/$B$8*100</f>
        <v>8.414774142214178</v>
      </c>
      <c r="H9" s="320">
        <f>C9/$C$8*100</f>
        <v>6.895606385069779</v>
      </c>
      <c r="I9" s="327">
        <f>D9/$D$8*100</f>
        <v>6.735421548628555</v>
      </c>
      <c r="J9" s="320">
        <f>E9/$E$8*100</f>
        <v>6.31685377029185</v>
      </c>
      <c r="K9" s="128">
        <f>F9/$F$8*100</f>
        <v>7.106576457725653</v>
      </c>
    </row>
    <row r="10" spans="1:11" ht="15.75">
      <c r="A10" s="66" t="s">
        <v>73</v>
      </c>
      <c r="B10" s="310">
        <f t="shared" si="0"/>
        <v>26522</v>
      </c>
      <c r="C10" s="355">
        <f t="shared" si="0"/>
        <v>31633</v>
      </c>
      <c r="D10" s="356">
        <f t="shared" si="0"/>
        <v>35619</v>
      </c>
      <c r="E10" s="316">
        <f t="shared" si="0"/>
        <v>32118</v>
      </c>
      <c r="F10" s="359">
        <f t="shared" si="0"/>
        <v>32860</v>
      </c>
      <c r="G10" s="323">
        <f>B10/$B$8*100</f>
        <v>16.109184336639558</v>
      </c>
      <c r="H10" s="320">
        <f>C10/$C$8*100</f>
        <v>16.362517198928238</v>
      </c>
      <c r="I10" s="327">
        <f>D10/$D$8*100</f>
        <v>15.012138172867811</v>
      </c>
      <c r="J10" s="320">
        <f>E10/$E$8*100</f>
        <v>12.886477984897967</v>
      </c>
      <c r="K10" s="128">
        <f>F10/$F$8*100</f>
        <v>13.257002690937552</v>
      </c>
    </row>
    <row r="11" spans="1:11" ht="15.75">
      <c r="A11" s="66" t="s">
        <v>74</v>
      </c>
      <c r="B11" s="310">
        <f t="shared" si="0"/>
        <v>29580</v>
      </c>
      <c r="C11" s="355">
        <f t="shared" si="0"/>
        <v>32908</v>
      </c>
      <c r="D11" s="356">
        <f t="shared" si="0"/>
        <v>38231</v>
      </c>
      <c r="E11" s="316">
        <f t="shared" si="0"/>
        <v>36685</v>
      </c>
      <c r="F11" s="359">
        <f t="shared" si="0"/>
        <v>33478</v>
      </c>
      <c r="G11" s="323">
        <f>B11/$B$8*100</f>
        <v>17.966581429673408</v>
      </c>
      <c r="H11" s="320">
        <f>C11/$C$8*100</f>
        <v>17.02202497336106</v>
      </c>
      <c r="I11" s="327">
        <f>D11/$D$8*100</f>
        <v>16.113003017684644</v>
      </c>
      <c r="J11" s="320">
        <f>E11/$E$8*100</f>
        <v>14.718863094712683</v>
      </c>
      <c r="K11" s="128">
        <f>F11/$F$8*100</f>
        <v>13.506327939355062</v>
      </c>
    </row>
    <row r="12" spans="1:11" ht="15.75">
      <c r="A12" s="66" t="s">
        <v>75</v>
      </c>
      <c r="B12" s="310">
        <f t="shared" si="0"/>
        <v>36940</v>
      </c>
      <c r="C12" s="355">
        <f t="shared" si="0"/>
        <v>34885</v>
      </c>
      <c r="D12" s="356">
        <f t="shared" si="0"/>
        <v>43110</v>
      </c>
      <c r="E12" s="316">
        <f t="shared" si="0"/>
        <v>45340</v>
      </c>
      <c r="F12" s="359">
        <f t="shared" si="0"/>
        <v>40263</v>
      </c>
      <c r="G12" s="323">
        <f>B12/$B$8*100</f>
        <v>22.43696815456848</v>
      </c>
      <c r="H12" s="320">
        <f>C12/$C$8*100</f>
        <v>18.0446499694816</v>
      </c>
      <c r="I12" s="327">
        <f>D12/$D$8*100</f>
        <v>18.169327511505976</v>
      </c>
      <c r="J12" s="320">
        <f>E12/$E$8*100</f>
        <v>18.191447532077774</v>
      </c>
      <c r="K12" s="128">
        <f>F12/$F$8*100</f>
        <v>16.24366096607482</v>
      </c>
    </row>
    <row r="13" spans="1:11" ht="15.75">
      <c r="A13" s="221" t="s">
        <v>76</v>
      </c>
      <c r="B13" s="311">
        <f t="shared" si="0"/>
        <v>57743</v>
      </c>
      <c r="C13" s="357">
        <f t="shared" si="0"/>
        <v>80569</v>
      </c>
      <c r="D13" s="358">
        <f t="shared" si="0"/>
        <v>104327</v>
      </c>
      <c r="E13" s="317">
        <f t="shared" si="0"/>
        <v>119351</v>
      </c>
      <c r="F13" s="360">
        <f t="shared" si="0"/>
        <v>123653</v>
      </c>
      <c r="G13" s="324">
        <f>B13/$B$8*100</f>
        <v>35.07249193690438</v>
      </c>
      <c r="H13" s="321">
        <f>C13/$C$8*100</f>
        <v>41.675201473159326</v>
      </c>
      <c r="I13" s="328">
        <f>D13/$D$8*100</f>
        <v>43.97010974931301</v>
      </c>
      <c r="J13" s="321">
        <f>E13/$E$8*100</f>
        <v>47.88635761801972</v>
      </c>
      <c r="K13" s="129">
        <f>F13/$F$8*100</f>
        <v>49.886431945906914</v>
      </c>
    </row>
    <row r="14" spans="1:17" s="211" customFormat="1" ht="21.75" customHeight="1">
      <c r="A14" s="212" t="s">
        <v>369</v>
      </c>
      <c r="B14" s="312">
        <f>SUM(B15:B19)</f>
        <v>43072</v>
      </c>
      <c r="C14" s="207">
        <f>SUM(C15:C19)</f>
        <v>48971</v>
      </c>
      <c r="D14" s="206">
        <f>SUM(D15:D19)</f>
        <v>56198</v>
      </c>
      <c r="E14" s="318">
        <f>SUM(E15:E19)</f>
        <v>56312</v>
      </c>
      <c r="F14" s="208">
        <f>SUM(F15:F19)</f>
        <v>55188</v>
      </c>
      <c r="G14" s="325">
        <v>100</v>
      </c>
      <c r="H14" s="210">
        <v>100</v>
      </c>
      <c r="I14" s="209">
        <v>100</v>
      </c>
      <c r="J14" s="210">
        <v>100</v>
      </c>
      <c r="K14" s="209">
        <v>100</v>
      </c>
      <c r="L14" s="44"/>
      <c r="M14" s="44"/>
      <c r="N14" s="44"/>
      <c r="O14" s="44"/>
      <c r="P14" s="44"/>
      <c r="Q14" s="44"/>
    </row>
    <row r="15" spans="1:11" ht="15.75">
      <c r="A15" s="222" t="s">
        <v>72</v>
      </c>
      <c r="B15" s="310">
        <v>3568</v>
      </c>
      <c r="C15" s="306">
        <v>3172</v>
      </c>
      <c r="D15" s="122">
        <v>3863</v>
      </c>
      <c r="E15" s="316">
        <v>3590</v>
      </c>
      <c r="F15" s="132">
        <v>3530</v>
      </c>
      <c r="G15" s="323">
        <f>B15/$B$14*100</f>
        <v>8.283803863298662</v>
      </c>
      <c r="H15" s="320">
        <f>C15/$C$14*100</f>
        <v>6.477302893549243</v>
      </c>
      <c r="I15" s="327">
        <f>D15/$D$14*100</f>
        <v>6.873910103562404</v>
      </c>
      <c r="J15" s="320">
        <f>E15/$E$14*100</f>
        <v>6.375195340247195</v>
      </c>
      <c r="K15" s="128">
        <f>F15/$F$14*100</f>
        <v>6.396318040153656</v>
      </c>
    </row>
    <row r="16" spans="1:11" ht="15.75">
      <c r="A16" s="222" t="s">
        <v>73</v>
      </c>
      <c r="B16" s="310">
        <v>6622</v>
      </c>
      <c r="C16" s="306">
        <v>7637</v>
      </c>
      <c r="D16" s="122">
        <v>7766</v>
      </c>
      <c r="E16" s="316">
        <v>6848</v>
      </c>
      <c r="F16" s="132">
        <v>7195</v>
      </c>
      <c r="G16" s="323">
        <f>B16/$B$14*100</f>
        <v>15.374257057949482</v>
      </c>
      <c r="H16" s="320">
        <f>C16/$C$14*100</f>
        <v>15.594943946417267</v>
      </c>
      <c r="I16" s="327">
        <f>D16/$D$14*100</f>
        <v>13.818997117335135</v>
      </c>
      <c r="J16" s="320">
        <f>E16/$E$14*100</f>
        <v>12.160818298053702</v>
      </c>
      <c r="K16" s="128">
        <f>F16/$F$14*100</f>
        <v>13.037254475610641</v>
      </c>
    </row>
    <row r="17" spans="1:11" ht="15.75">
      <c r="A17" s="222" t="s">
        <v>74</v>
      </c>
      <c r="B17" s="310">
        <v>6881</v>
      </c>
      <c r="C17" s="306">
        <v>7375</v>
      </c>
      <c r="D17" s="122">
        <v>8171</v>
      </c>
      <c r="E17" s="316">
        <v>7373</v>
      </c>
      <c r="F17" s="132">
        <v>7071</v>
      </c>
      <c r="G17" s="323">
        <f>B17/$B$14*100</f>
        <v>15.975575780089152</v>
      </c>
      <c r="H17" s="320">
        <f>C17/$C$14*100</f>
        <v>15.059933429989178</v>
      </c>
      <c r="I17" s="327">
        <f>D17/$D$14*100</f>
        <v>14.539663333214706</v>
      </c>
      <c r="J17" s="320">
        <f>E17/$E$14*100</f>
        <v>13.093124023298763</v>
      </c>
      <c r="K17" s="128">
        <f>F17/$F$14*100</f>
        <v>12.812567949554252</v>
      </c>
    </row>
    <row r="18" spans="1:11" ht="15.75">
      <c r="A18" s="222" t="s">
        <v>75</v>
      </c>
      <c r="B18" s="310">
        <v>9363</v>
      </c>
      <c r="C18" s="306">
        <v>8456</v>
      </c>
      <c r="D18" s="122">
        <v>9085</v>
      </c>
      <c r="E18" s="316">
        <v>9686</v>
      </c>
      <c r="F18" s="132">
        <v>8231</v>
      </c>
      <c r="G18" s="323">
        <f>B18/$B$14*100</f>
        <v>21.738020059435364</v>
      </c>
      <c r="H18" s="320">
        <f>C18/$C$14*100</f>
        <v>17.267362316473015</v>
      </c>
      <c r="I18" s="327">
        <f>D18/$D$14*100</f>
        <v>16.166055731520697</v>
      </c>
      <c r="J18" s="320">
        <f>E18/$E$14*100</f>
        <v>17.200596675664155</v>
      </c>
      <c r="K18" s="128">
        <f>F18/$F$14*100</f>
        <v>14.914474161049505</v>
      </c>
    </row>
    <row r="19" spans="1:11" ht="15.75">
      <c r="A19" s="223" t="s">
        <v>76</v>
      </c>
      <c r="B19" s="310">
        <v>16638</v>
      </c>
      <c r="C19" s="306">
        <v>22331</v>
      </c>
      <c r="D19" s="122">
        <v>27313</v>
      </c>
      <c r="E19" s="316">
        <v>28815</v>
      </c>
      <c r="F19" s="132">
        <f>10069+19092</f>
        <v>29161</v>
      </c>
      <c r="G19" s="323">
        <f>B19/$B$14*100</f>
        <v>38.62834323922734</v>
      </c>
      <c r="H19" s="320">
        <f>C19/$C$14*100</f>
        <v>45.6004574135713</v>
      </c>
      <c r="I19" s="327">
        <f>D19/$D$14*100</f>
        <v>48.60137371436706</v>
      </c>
      <c r="J19" s="320">
        <f>E19/$E$14*100</f>
        <v>51.17026566273618</v>
      </c>
      <c r="K19" s="128">
        <f>F19/$F$14*100</f>
        <v>52.839385373631956</v>
      </c>
    </row>
    <row r="20" spans="1:17" s="211" customFormat="1" ht="21.75" customHeight="1">
      <c r="A20" s="213" t="s">
        <v>370</v>
      </c>
      <c r="B20" s="313">
        <f>SUM(B21:B25)</f>
        <v>38882</v>
      </c>
      <c r="C20" s="215">
        <f>SUM(C21:C25)</f>
        <v>41370</v>
      </c>
      <c r="D20" s="214">
        <f>SUM(D21:D25)</f>
        <v>46790</v>
      </c>
      <c r="E20" s="319">
        <f>SUM(E21:E25)</f>
        <v>45299</v>
      </c>
      <c r="F20" s="216">
        <f>SUM(F21:F25)</f>
        <v>45175</v>
      </c>
      <c r="G20" s="326">
        <v>100</v>
      </c>
      <c r="H20" s="218">
        <v>100</v>
      </c>
      <c r="I20" s="217">
        <v>100</v>
      </c>
      <c r="J20" s="218">
        <v>100</v>
      </c>
      <c r="K20" s="217">
        <v>100</v>
      </c>
      <c r="L20" s="44"/>
      <c r="M20" s="44"/>
      <c r="N20" s="44"/>
      <c r="O20" s="44"/>
      <c r="P20" s="44"/>
      <c r="Q20" s="44"/>
    </row>
    <row r="21" spans="1:11" ht="15.75">
      <c r="A21" s="222" t="s">
        <v>72</v>
      </c>
      <c r="B21" s="310">
        <v>2298</v>
      </c>
      <c r="C21" s="306">
        <v>2326</v>
      </c>
      <c r="D21" s="122">
        <v>2247</v>
      </c>
      <c r="E21" s="316">
        <v>2547</v>
      </c>
      <c r="F21" s="132">
        <v>2862</v>
      </c>
      <c r="G21" s="323">
        <f>B21/$B20*100</f>
        <v>5.91018980505118</v>
      </c>
      <c r="H21" s="320">
        <f>C21/$C20*100</f>
        <v>5.622431713802272</v>
      </c>
      <c r="I21" s="327">
        <f>D21/$D20*100</f>
        <v>4.802308185509725</v>
      </c>
      <c r="J21" s="320">
        <f>E21/$E20*100</f>
        <v>5.622640676394623</v>
      </c>
      <c r="K21" s="128">
        <f>F21/$F20*100</f>
        <v>6.335362479247371</v>
      </c>
    </row>
    <row r="22" spans="1:11" ht="15.75">
      <c r="A22" s="222" t="s">
        <v>73</v>
      </c>
      <c r="B22" s="310">
        <v>4597</v>
      </c>
      <c r="C22" s="306">
        <v>5299</v>
      </c>
      <c r="D22" s="122">
        <v>5256</v>
      </c>
      <c r="E22" s="316">
        <v>4687</v>
      </c>
      <c r="F22" s="132">
        <v>5220</v>
      </c>
      <c r="G22" s="323">
        <f>B22/$B20*100</f>
        <v>11.822951494264698</v>
      </c>
      <c r="H22" s="320">
        <f>C22/$C20*100</f>
        <v>12.8087986463621</v>
      </c>
      <c r="I22" s="327">
        <f>D22/$D20*100</f>
        <v>11.23316948065826</v>
      </c>
      <c r="J22" s="320">
        <f>E22/$E20*100</f>
        <v>10.346806772776441</v>
      </c>
      <c r="K22" s="128">
        <f>F22/$F20*100</f>
        <v>11.555063641394577</v>
      </c>
    </row>
    <row r="23" spans="1:11" ht="15.75">
      <c r="A23" s="222" t="s">
        <v>74</v>
      </c>
      <c r="B23" s="310">
        <v>6142</v>
      </c>
      <c r="C23" s="306">
        <v>6163</v>
      </c>
      <c r="D23" s="122">
        <v>6481</v>
      </c>
      <c r="E23" s="316">
        <v>6189</v>
      </c>
      <c r="F23" s="132">
        <v>6310</v>
      </c>
      <c r="G23" s="323">
        <f>B23/$B20*100</f>
        <v>15.79651252507587</v>
      </c>
      <c r="H23" s="320">
        <f>C23/$C20*100</f>
        <v>14.897268552090887</v>
      </c>
      <c r="I23" s="327">
        <f>D23/$D20*100</f>
        <v>13.8512502671511</v>
      </c>
      <c r="J23" s="320">
        <f>E23/$E20*100</f>
        <v>13.662553257246296</v>
      </c>
      <c r="K23" s="128">
        <f>F23/$F20*100</f>
        <v>13.967902600996126</v>
      </c>
    </row>
    <row r="24" spans="1:11" ht="15.75">
      <c r="A24" s="222" t="s">
        <v>75</v>
      </c>
      <c r="B24" s="310">
        <v>7404</v>
      </c>
      <c r="C24" s="306">
        <v>6379</v>
      </c>
      <c r="D24" s="122">
        <v>7838</v>
      </c>
      <c r="E24" s="316">
        <v>6897</v>
      </c>
      <c r="F24" s="132">
        <v>6467</v>
      </c>
      <c r="G24" s="323">
        <f>B24/$B20*100</f>
        <v>19.04223033794558</v>
      </c>
      <c r="H24" s="320">
        <f>C24/$C20*100</f>
        <v>15.419386028523085</v>
      </c>
      <c r="I24" s="327">
        <f>D24/$D20*100</f>
        <v>16.751442615943578</v>
      </c>
      <c r="J24" s="320">
        <f>E24/$E20*100</f>
        <v>15.225501666703458</v>
      </c>
      <c r="K24" s="128">
        <f>F24/$F20*100</f>
        <v>14.315439955727726</v>
      </c>
    </row>
    <row r="25" spans="1:11" ht="15.75">
      <c r="A25" s="223" t="s">
        <v>76</v>
      </c>
      <c r="B25" s="310">
        <v>18441</v>
      </c>
      <c r="C25" s="306">
        <v>21203</v>
      </c>
      <c r="D25" s="122">
        <v>24968</v>
      </c>
      <c r="E25" s="316">
        <v>24979</v>
      </c>
      <c r="F25" s="132">
        <f>8437+15879</f>
        <v>24316</v>
      </c>
      <c r="G25" s="323">
        <f>B25/$B20*100</f>
        <v>47.42811583766267</v>
      </c>
      <c r="H25" s="320">
        <f>C25/$C20*100</f>
        <v>51.25211505922166</v>
      </c>
      <c r="I25" s="327">
        <f>D25/$D20*100</f>
        <v>53.36182945073734</v>
      </c>
      <c r="J25" s="320">
        <f>E25/$E20*100</f>
        <v>55.142497626879184</v>
      </c>
      <c r="K25" s="128">
        <f>F25/$F20*100</f>
        <v>53.8262313226342</v>
      </c>
    </row>
    <row r="26" spans="1:17" s="211" customFormat="1" ht="21.75" customHeight="1">
      <c r="A26" s="213" t="s">
        <v>371</v>
      </c>
      <c r="B26" s="313">
        <f>SUM(B27:B31)</f>
        <v>16743</v>
      </c>
      <c r="C26" s="215">
        <f>SUM(C27:C31)</f>
        <v>19860</v>
      </c>
      <c r="D26" s="214">
        <f>SUM(D27:D31)</f>
        <v>24713</v>
      </c>
      <c r="E26" s="319">
        <f>SUM(E27:E31)</f>
        <v>26275</v>
      </c>
      <c r="F26" s="216">
        <f>SUM(F27:F31)</f>
        <v>25702</v>
      </c>
      <c r="G26" s="326">
        <v>100</v>
      </c>
      <c r="H26" s="218">
        <v>100</v>
      </c>
      <c r="I26" s="217">
        <v>100</v>
      </c>
      <c r="J26" s="218">
        <v>100</v>
      </c>
      <c r="K26" s="217">
        <v>100</v>
      </c>
      <c r="L26" s="44"/>
      <c r="M26" s="44"/>
      <c r="N26" s="44"/>
      <c r="O26" s="44"/>
      <c r="P26" s="44"/>
      <c r="Q26" s="44"/>
    </row>
    <row r="27" spans="1:11" ht="15.75">
      <c r="A27" s="222" t="s">
        <v>72</v>
      </c>
      <c r="B27" s="310">
        <v>1649</v>
      </c>
      <c r="C27" s="306">
        <v>1833</v>
      </c>
      <c r="D27" s="122">
        <v>2057</v>
      </c>
      <c r="E27" s="316">
        <v>2117</v>
      </c>
      <c r="F27" s="132">
        <v>2329</v>
      </c>
      <c r="G27" s="323">
        <f>B27/$B26*100</f>
        <v>9.848892074299707</v>
      </c>
      <c r="H27" s="320">
        <f>C27/$C26*100</f>
        <v>9.229607250755286</v>
      </c>
      <c r="I27" s="327">
        <f>D27/$D26*100</f>
        <v>8.3235544045644</v>
      </c>
      <c r="J27" s="320">
        <f>E27/$E26*100</f>
        <v>8.057088487155092</v>
      </c>
      <c r="K27" s="128">
        <f>F27/$F26*100</f>
        <v>9.06155163022333</v>
      </c>
    </row>
    <row r="28" spans="1:11" ht="15.75">
      <c r="A28" s="222" t="s">
        <v>73</v>
      </c>
      <c r="B28" s="310">
        <v>2999</v>
      </c>
      <c r="C28" s="306">
        <v>3590</v>
      </c>
      <c r="D28" s="122">
        <v>3980</v>
      </c>
      <c r="E28" s="316">
        <v>3967</v>
      </c>
      <c r="F28" s="132">
        <v>3911</v>
      </c>
      <c r="G28" s="323">
        <f>B28/$B26*100</f>
        <v>17.911963208505046</v>
      </c>
      <c r="H28" s="320">
        <f>C28/$C26*100</f>
        <v>18.07653575025176</v>
      </c>
      <c r="I28" s="327">
        <f>D28/$D26*100</f>
        <v>16.104884069113425</v>
      </c>
      <c r="J28" s="320">
        <f>E28/$E26*100</f>
        <v>15.098001902949571</v>
      </c>
      <c r="K28" s="128">
        <f>F28/$F26*100</f>
        <v>15.21671465255622</v>
      </c>
    </row>
    <row r="29" spans="1:11" ht="15.75">
      <c r="A29" s="222" t="s">
        <v>74</v>
      </c>
      <c r="B29" s="310">
        <v>3272</v>
      </c>
      <c r="C29" s="306">
        <v>3770</v>
      </c>
      <c r="D29" s="122">
        <v>4349</v>
      </c>
      <c r="E29" s="316">
        <v>4150</v>
      </c>
      <c r="F29" s="132">
        <v>3701</v>
      </c>
      <c r="G29" s="323">
        <f>B29/$B26*100</f>
        <v>19.542495371199905</v>
      </c>
      <c r="H29" s="320">
        <f>C29/$C26*100</f>
        <v>18.982880161127895</v>
      </c>
      <c r="I29" s="327">
        <f>D29/$D26*100</f>
        <v>17.598025330797558</v>
      </c>
      <c r="J29" s="320">
        <f>E29/$E26*100</f>
        <v>15.794481446241674</v>
      </c>
      <c r="K29" s="128">
        <f>F29/$F26*100</f>
        <v>14.399657614193448</v>
      </c>
    </row>
    <row r="30" spans="1:11" ht="15.75">
      <c r="A30" s="222" t="s">
        <v>75</v>
      </c>
      <c r="B30" s="310">
        <v>3550</v>
      </c>
      <c r="C30" s="306">
        <v>3591</v>
      </c>
      <c r="D30" s="122">
        <v>4677</v>
      </c>
      <c r="E30" s="316">
        <v>4710</v>
      </c>
      <c r="F30" s="132">
        <v>4041</v>
      </c>
      <c r="G30" s="323">
        <f>B30/$B26*100</f>
        <v>21.202890760317743</v>
      </c>
      <c r="H30" s="320">
        <f>C30/$C26*100</f>
        <v>18.08157099697885</v>
      </c>
      <c r="I30" s="327">
        <f>D30/$D26*100</f>
        <v>18.92526200785012</v>
      </c>
      <c r="J30" s="320">
        <f>E30/$E26*100</f>
        <v>17.925784966698384</v>
      </c>
      <c r="K30" s="128">
        <f>F30/$F26*100</f>
        <v>15.722511866780794</v>
      </c>
    </row>
    <row r="31" spans="1:11" ht="15.75">
      <c r="A31" s="223" t="s">
        <v>76</v>
      </c>
      <c r="B31" s="310">
        <v>5273</v>
      </c>
      <c r="C31" s="306">
        <v>7076</v>
      </c>
      <c r="D31" s="122">
        <v>9650</v>
      </c>
      <c r="E31" s="316">
        <v>11331</v>
      </c>
      <c r="F31" s="132">
        <f>4783+6937</f>
        <v>11720</v>
      </c>
      <c r="G31" s="323">
        <f>B31/$B26*100</f>
        <v>31.493758585677593</v>
      </c>
      <c r="H31" s="320">
        <f>C31/$C26*100</f>
        <v>35.6294058408862</v>
      </c>
      <c r="I31" s="327">
        <f>D31/$D26*100</f>
        <v>39.0482741876745</v>
      </c>
      <c r="J31" s="320">
        <f>E31/$E26*100</f>
        <v>43.12464319695528</v>
      </c>
      <c r="K31" s="128">
        <f>F31/$F26*100</f>
        <v>45.5995642362462</v>
      </c>
    </row>
    <row r="32" spans="1:17" s="211" customFormat="1" ht="21.75" customHeight="1">
      <c r="A32" s="213" t="s">
        <v>372</v>
      </c>
      <c r="B32" s="313">
        <f>SUM(B33:B37)</f>
        <v>28426</v>
      </c>
      <c r="C32" s="215">
        <f>SUM(C33:C37)</f>
        <v>33203</v>
      </c>
      <c r="D32" s="214">
        <f>SUM(D33:D37)</f>
        <v>40301</v>
      </c>
      <c r="E32" s="319">
        <f>SUM(E33:E37)</f>
        <v>40340</v>
      </c>
      <c r="F32" s="216">
        <f>SUM(F33:F37)</f>
        <v>39414</v>
      </c>
      <c r="G32" s="326">
        <v>100</v>
      </c>
      <c r="H32" s="218">
        <v>100</v>
      </c>
      <c r="I32" s="217">
        <v>100</v>
      </c>
      <c r="J32" s="218">
        <v>100</v>
      </c>
      <c r="K32" s="217">
        <v>100</v>
      </c>
      <c r="L32" s="44"/>
      <c r="M32" s="44"/>
      <c r="N32" s="44"/>
      <c r="O32" s="44"/>
      <c r="P32" s="44"/>
      <c r="Q32" s="44"/>
    </row>
    <row r="33" spans="1:11" ht="15.75">
      <c r="A33" s="222" t="s">
        <v>72</v>
      </c>
      <c r="B33" s="310">
        <v>2498</v>
      </c>
      <c r="C33" s="306">
        <v>1990</v>
      </c>
      <c r="D33" s="122">
        <v>2846</v>
      </c>
      <c r="E33" s="316">
        <v>2354</v>
      </c>
      <c r="F33" s="132">
        <v>2787</v>
      </c>
      <c r="G33" s="323">
        <f>B33/$B32*100</f>
        <v>8.787729543375782</v>
      </c>
      <c r="H33" s="320">
        <f>C33/$C32*100</f>
        <v>5.993434328223354</v>
      </c>
      <c r="I33" s="327">
        <f>D33/$D32*100</f>
        <v>7.061859507208259</v>
      </c>
      <c r="J33" s="320">
        <f>E33/$E32*100</f>
        <v>5.835399107585523</v>
      </c>
      <c r="K33" s="128">
        <f>F33/$F32*100</f>
        <v>7.071091490333384</v>
      </c>
    </row>
    <row r="34" spans="1:11" ht="15.75">
      <c r="A34" s="222" t="s">
        <v>73</v>
      </c>
      <c r="B34" s="310">
        <v>4834</v>
      </c>
      <c r="C34" s="306">
        <v>5528</v>
      </c>
      <c r="D34" s="122">
        <v>5890</v>
      </c>
      <c r="E34" s="316">
        <v>4617</v>
      </c>
      <c r="F34" s="132">
        <v>5252</v>
      </c>
      <c r="G34" s="323">
        <f>B34/$B32*100</f>
        <v>17.005558291704777</v>
      </c>
      <c r="H34" s="320">
        <f>C34/$C32*100</f>
        <v>16.649097973074724</v>
      </c>
      <c r="I34" s="327">
        <f>D34/$D32*100</f>
        <v>14.61502195975286</v>
      </c>
      <c r="J34" s="320">
        <f>E34/$E32*100</f>
        <v>11.44521566683193</v>
      </c>
      <c r="K34" s="128">
        <f>F34/$F32*100</f>
        <v>13.325214390825597</v>
      </c>
    </row>
    <row r="35" spans="1:11" ht="15.75">
      <c r="A35" s="222" t="s">
        <v>74</v>
      </c>
      <c r="B35" s="310">
        <v>5241</v>
      </c>
      <c r="C35" s="306">
        <v>5450</v>
      </c>
      <c r="D35" s="122">
        <v>6160</v>
      </c>
      <c r="E35" s="316">
        <v>5580</v>
      </c>
      <c r="F35" s="132">
        <v>4975</v>
      </c>
      <c r="G35" s="323">
        <f>B35/$B32*100</f>
        <v>18.437346091606276</v>
      </c>
      <c r="H35" s="320">
        <f>C35/$C32*100</f>
        <v>16.41417944161672</v>
      </c>
      <c r="I35" s="327">
        <f>D35/$D32*100</f>
        <v>15.284980521575148</v>
      </c>
      <c r="J35" s="320">
        <f>E35/$E32*100</f>
        <v>13.832424392662372</v>
      </c>
      <c r="K35" s="128">
        <f>F35/$F32*100</f>
        <v>12.622418429999493</v>
      </c>
    </row>
    <row r="36" spans="1:11" ht="15.75">
      <c r="A36" s="222" t="s">
        <v>75</v>
      </c>
      <c r="B36" s="310">
        <v>6628</v>
      </c>
      <c r="C36" s="306">
        <v>6439</v>
      </c>
      <c r="D36" s="122">
        <v>7557</v>
      </c>
      <c r="E36" s="316">
        <v>6880</v>
      </c>
      <c r="F36" s="132">
        <v>6891</v>
      </c>
      <c r="G36" s="323">
        <f>B36/$B32*100</f>
        <v>23.31668191092662</v>
      </c>
      <c r="H36" s="320">
        <f>C36/$C32*100</f>
        <v>19.3928259494624</v>
      </c>
      <c r="I36" s="327">
        <f>D36/$D32*100</f>
        <v>18.751395747003798</v>
      </c>
      <c r="J36" s="320">
        <f>E36/$E32*100</f>
        <v>17.055032226078335</v>
      </c>
      <c r="K36" s="128">
        <f>F36/$F32*100</f>
        <v>17.48363525650784</v>
      </c>
    </row>
    <row r="37" spans="1:11" ht="15.75">
      <c r="A37" s="223" t="s">
        <v>76</v>
      </c>
      <c r="B37" s="310">
        <v>9225</v>
      </c>
      <c r="C37" s="306">
        <v>13796</v>
      </c>
      <c r="D37" s="122">
        <v>17848</v>
      </c>
      <c r="E37" s="316">
        <v>20909</v>
      </c>
      <c r="F37" s="132">
        <f>6951+12558</f>
        <v>19509</v>
      </c>
      <c r="G37" s="323">
        <f>B37/$B32*100</f>
        <v>32.45268416238655</v>
      </c>
      <c r="H37" s="320">
        <f>C37/$C32*100</f>
        <v>41.5504623076228</v>
      </c>
      <c r="I37" s="327">
        <f>D37/$D32*100</f>
        <v>44.28674226445994</v>
      </c>
      <c r="J37" s="320">
        <f>E37/$E32*100</f>
        <v>51.83192860684185</v>
      </c>
      <c r="K37" s="128">
        <f>F37/$F32*100</f>
        <v>49.49764043233369</v>
      </c>
    </row>
    <row r="38" spans="1:17" s="211" customFormat="1" ht="21.75" customHeight="1">
      <c r="A38" s="213" t="s">
        <v>373</v>
      </c>
      <c r="B38" s="313">
        <f>SUM(B39:B43)</f>
        <v>37516</v>
      </c>
      <c r="C38" s="215">
        <f>SUM(C39:C43)</f>
        <v>49922</v>
      </c>
      <c r="D38" s="214">
        <f>SUM(D39:D43)</f>
        <v>69266</v>
      </c>
      <c r="E38" s="319">
        <f>SUM(E39:E43)</f>
        <v>81012</v>
      </c>
      <c r="F38" s="216">
        <f>SUM(F39:F43)</f>
        <v>82390</v>
      </c>
      <c r="G38" s="326">
        <v>100</v>
      </c>
      <c r="H38" s="218">
        <v>100</v>
      </c>
      <c r="I38" s="217">
        <v>100</v>
      </c>
      <c r="J38" s="218">
        <v>100</v>
      </c>
      <c r="K38" s="217">
        <v>100</v>
      </c>
      <c r="L38" s="44"/>
      <c r="M38" s="44"/>
      <c r="N38" s="44"/>
      <c r="O38" s="44"/>
      <c r="P38" s="44"/>
      <c r="Q38" s="44"/>
    </row>
    <row r="39" spans="1:11" ht="15.75">
      <c r="A39" s="222" t="s">
        <v>72</v>
      </c>
      <c r="B39" s="310">
        <v>3841</v>
      </c>
      <c r="C39" s="306">
        <v>4010</v>
      </c>
      <c r="D39" s="122">
        <v>4968</v>
      </c>
      <c r="E39" s="316">
        <v>5136</v>
      </c>
      <c r="F39" s="132">
        <v>6107</v>
      </c>
      <c r="G39" s="323">
        <f>B39/$B38*100</f>
        <v>10.238298326047552</v>
      </c>
      <c r="H39" s="320">
        <f>C39/$C38*100</f>
        <v>8.032530747966828</v>
      </c>
      <c r="I39" s="327">
        <f>D39/$D38*100</f>
        <v>7.172350070741778</v>
      </c>
      <c r="J39" s="320">
        <f>E39/$E38*100</f>
        <v>6.339801510887276</v>
      </c>
      <c r="K39" s="128">
        <f>F39/$F38*100</f>
        <v>7.412307318849375</v>
      </c>
    </row>
    <row r="40" spans="1:11" ht="15.75">
      <c r="A40" s="222" t="s">
        <v>73</v>
      </c>
      <c r="B40" s="310">
        <v>7470</v>
      </c>
      <c r="C40" s="306">
        <v>9579</v>
      </c>
      <c r="D40" s="122">
        <v>12727</v>
      </c>
      <c r="E40" s="316">
        <v>11999</v>
      </c>
      <c r="F40" s="132">
        <v>11282</v>
      </c>
      <c r="G40" s="323">
        <f>B40/$B38*100</f>
        <v>19.911504424778762</v>
      </c>
      <c r="H40" s="320">
        <f>C40/$C38*100</f>
        <v>19.187933175754175</v>
      </c>
      <c r="I40" s="327">
        <f>D40/$D38*100</f>
        <v>18.37409407212774</v>
      </c>
      <c r="J40" s="320">
        <f>E40/$E38*100</f>
        <v>14.811385967510986</v>
      </c>
      <c r="K40" s="128">
        <f>F40/$F38*100</f>
        <v>13.693409394343975</v>
      </c>
    </row>
    <row r="41" spans="1:11" ht="15.75">
      <c r="A41" s="222" t="s">
        <v>74</v>
      </c>
      <c r="B41" s="310">
        <v>8044</v>
      </c>
      <c r="C41" s="306">
        <v>10150</v>
      </c>
      <c r="D41" s="122">
        <v>13070</v>
      </c>
      <c r="E41" s="316">
        <v>13393</v>
      </c>
      <c r="F41" s="132">
        <v>11421</v>
      </c>
      <c r="G41" s="323">
        <f>B41/$B38*100</f>
        <v>21.441518285531508</v>
      </c>
      <c r="H41" s="320">
        <f>C41/$C38*100</f>
        <v>20.33171747926766</v>
      </c>
      <c r="I41" s="327">
        <f>D41/$D38*100</f>
        <v>18.869286518638294</v>
      </c>
      <c r="J41" s="320">
        <f>E41/$E38*100</f>
        <v>16.532118698464426</v>
      </c>
      <c r="K41" s="128">
        <f>F41/$F38*100</f>
        <v>13.862119189221994</v>
      </c>
    </row>
    <row r="42" spans="1:11" ht="15.75">
      <c r="A42" s="222" t="s">
        <v>75</v>
      </c>
      <c r="B42" s="310">
        <v>9995</v>
      </c>
      <c r="C42" s="306">
        <v>10020</v>
      </c>
      <c r="D42" s="122">
        <v>13953</v>
      </c>
      <c r="E42" s="316">
        <v>17167</v>
      </c>
      <c r="F42" s="132">
        <v>14633</v>
      </c>
      <c r="G42" s="323">
        <f>B42/$B38*100</f>
        <v>26.641966094466362</v>
      </c>
      <c r="H42" s="320">
        <f>C42/$C38*100</f>
        <v>20.071311245543047</v>
      </c>
      <c r="I42" s="327">
        <f>D42/$D38*100</f>
        <v>20.144082233707735</v>
      </c>
      <c r="J42" s="320">
        <f>E42/$E38*100</f>
        <v>21.19068779933837</v>
      </c>
      <c r="K42" s="128">
        <f>F42/$F38*100</f>
        <v>17.760650564388882</v>
      </c>
    </row>
    <row r="43" spans="1:11" ht="15.75">
      <c r="A43" s="223" t="s">
        <v>76</v>
      </c>
      <c r="B43" s="311">
        <v>8166</v>
      </c>
      <c r="C43" s="307">
        <v>16163</v>
      </c>
      <c r="D43" s="123">
        <v>24548</v>
      </c>
      <c r="E43" s="317">
        <v>33317</v>
      </c>
      <c r="F43" s="133">
        <f>17892+21055</f>
        <v>38947</v>
      </c>
      <c r="G43" s="324">
        <f>B43/$B38*100</f>
        <v>21.76671286917582</v>
      </c>
      <c r="H43" s="321">
        <f>C43/$C38*100</f>
        <v>32.37650735146829</v>
      </c>
      <c r="I43" s="328">
        <f>D43/$D38*100</f>
        <v>35.44018710478446</v>
      </c>
      <c r="J43" s="321">
        <f>E43/$E38*100</f>
        <v>41.12600602379894</v>
      </c>
      <c r="K43" s="129">
        <f>F43/$F38*100</f>
        <v>47.27151353319577</v>
      </c>
    </row>
    <row r="44" ht="19.5" customHeight="1">
      <c r="A44" s="196"/>
    </row>
  </sheetData>
  <mergeCells count="6">
    <mergeCell ref="A6:A7"/>
    <mergeCell ref="B7:F7"/>
    <mergeCell ref="G7:K7"/>
    <mergeCell ref="A2:K2"/>
    <mergeCell ref="A3:K3"/>
    <mergeCell ref="A4:K4"/>
  </mergeCells>
  <printOptions/>
  <pageMargins left="0.93" right="0.32" top="1" bottom="0.5905511811023623" header="0.3937007874015748" footer="0.5118110236220472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K37" sqref="K37"/>
    </sheetView>
  </sheetViews>
  <sheetFormatPr defaultColWidth="8.796875" defaultRowHeight="15"/>
  <cols>
    <col min="1" max="1" width="15" style="0" customWidth="1"/>
    <col min="2" max="2" width="7.59765625" style="0" customWidth="1"/>
    <col min="3" max="3" width="8" style="0" customWidth="1"/>
    <col min="4" max="4" width="7.59765625" style="0" customWidth="1"/>
    <col min="5" max="5" width="8.09765625" style="0" customWidth="1"/>
    <col min="6" max="6" width="7.59765625" style="0" customWidth="1"/>
    <col min="7" max="7" width="8.09765625" style="0" customWidth="1"/>
    <col min="8" max="8" width="7.59765625" style="0" customWidth="1"/>
    <col min="9" max="9" width="8.09765625" style="0" customWidth="1"/>
    <col min="10" max="16384" width="10.19921875" style="0" customWidth="1"/>
  </cols>
  <sheetData>
    <row r="1" spans="1:9" ht="15.75">
      <c r="A1" s="420" t="s">
        <v>58</v>
      </c>
      <c r="B1" s="420"/>
      <c r="C1" s="420"/>
      <c r="D1" s="420"/>
      <c r="E1" s="420"/>
      <c r="F1" s="420"/>
      <c r="G1" s="420"/>
      <c r="H1" s="420"/>
      <c r="I1" s="420"/>
    </row>
    <row r="2" spans="1:9" ht="15.75">
      <c r="A2" s="420" t="s">
        <v>0</v>
      </c>
      <c r="B2" s="420"/>
      <c r="C2" s="420"/>
      <c r="D2" s="420"/>
      <c r="E2" s="420"/>
      <c r="F2" s="420"/>
      <c r="G2" s="420"/>
      <c r="H2" s="420"/>
      <c r="I2" s="420"/>
    </row>
    <row r="3" spans="1:9" ht="15.75">
      <c r="A3" s="420" t="s">
        <v>96</v>
      </c>
      <c r="B3" s="420"/>
      <c r="C3" s="420"/>
      <c r="D3" s="420"/>
      <c r="E3" s="420"/>
      <c r="F3" s="420"/>
      <c r="G3" s="420"/>
      <c r="H3" s="420"/>
      <c r="I3" s="420"/>
    </row>
    <row r="6" spans="2:6" ht="15.75">
      <c r="B6" s="97" t="s">
        <v>100</v>
      </c>
      <c r="C6" s="97" t="s">
        <v>101</v>
      </c>
      <c r="D6" s="97" t="s">
        <v>102</v>
      </c>
      <c r="E6" s="97" t="s">
        <v>103</v>
      </c>
      <c r="F6">
        <v>2003</v>
      </c>
    </row>
    <row r="7" spans="1:6" ht="15.75">
      <c r="A7" s="40" t="s">
        <v>72</v>
      </c>
      <c r="B7" s="57">
        <v>8.414774142214178</v>
      </c>
      <c r="C7" s="58">
        <v>6.895606385069779</v>
      </c>
      <c r="D7" s="57">
        <v>6.735421548628555</v>
      </c>
      <c r="E7" s="61">
        <v>6.31685377029185</v>
      </c>
      <c r="F7">
        <v>7.106576457725653</v>
      </c>
    </row>
    <row r="8" spans="1:6" ht="15.75">
      <c r="A8" s="40" t="s">
        <v>73</v>
      </c>
      <c r="B8" s="57">
        <v>16.109184336639558</v>
      </c>
      <c r="C8" s="58">
        <v>16.362517198928238</v>
      </c>
      <c r="D8" s="57">
        <v>15.012138172867811</v>
      </c>
      <c r="E8" s="61">
        <v>12.886477984897967</v>
      </c>
      <c r="F8">
        <v>13.257002690937552</v>
      </c>
    </row>
    <row r="9" spans="1:6" ht="15.75">
      <c r="A9" s="40" t="s">
        <v>74</v>
      </c>
      <c r="B9" s="57">
        <v>17.966581429673408</v>
      </c>
      <c r="C9" s="58">
        <v>17.02202497336106</v>
      </c>
      <c r="D9" s="57">
        <v>16.113003017684644</v>
      </c>
      <c r="E9" s="61">
        <v>14.718863094712683</v>
      </c>
      <c r="F9">
        <v>13.506327939355062</v>
      </c>
    </row>
    <row r="10" spans="1:6" ht="15.75">
      <c r="A10" s="40" t="s">
        <v>75</v>
      </c>
      <c r="B10" s="57">
        <v>22.43696815456848</v>
      </c>
      <c r="C10" s="58">
        <v>18.0446499694816</v>
      </c>
      <c r="D10" s="57">
        <v>18.169327511505976</v>
      </c>
      <c r="E10" s="61">
        <v>18.191447532077774</v>
      </c>
      <c r="F10">
        <v>16.24366096607482</v>
      </c>
    </row>
    <row r="11" spans="1:6" ht="15.75">
      <c r="A11" s="54" t="s">
        <v>76</v>
      </c>
      <c r="B11" s="59">
        <v>35.07249193690438</v>
      </c>
      <c r="C11" s="60">
        <v>41.675201473159326</v>
      </c>
      <c r="D11" s="59">
        <v>43.97010974931301</v>
      </c>
      <c r="E11" s="62">
        <v>47.88635761801972</v>
      </c>
      <c r="F11">
        <v>49.886431945906914</v>
      </c>
    </row>
  </sheetData>
  <mergeCells count="3">
    <mergeCell ref="A1:I1"/>
    <mergeCell ref="A2:I2"/>
    <mergeCell ref="A3:I3"/>
  </mergeCells>
  <printOptions/>
  <pageMargins left="1.18" right="0.58" top="0.8" bottom="0.6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90" zoomScaleSheetLayoutView="90" workbookViewId="0" topLeftCell="A1">
      <selection activeCell="I5" sqref="I5"/>
    </sheetView>
  </sheetViews>
  <sheetFormatPr defaultColWidth="8.796875" defaultRowHeight="15"/>
  <cols>
    <col min="1" max="1" width="18.5" style="0" customWidth="1"/>
    <col min="2" max="2" width="7.59765625" style="0" customWidth="1"/>
    <col min="3" max="3" width="8" style="0" customWidth="1"/>
    <col min="4" max="4" width="7.59765625" style="0" customWidth="1"/>
    <col min="5" max="6" width="8.09765625" style="0" customWidth="1"/>
    <col min="7" max="7" width="7.59765625" style="0" customWidth="1"/>
    <col min="8" max="8" width="8.09765625" style="0" customWidth="1"/>
    <col min="9" max="9" width="7.59765625" style="0" customWidth="1"/>
    <col min="10" max="11" width="8.09765625" style="0" customWidth="1"/>
    <col min="12" max="16384" width="10.19921875" style="0" customWidth="1"/>
  </cols>
  <sheetData>
    <row r="1" spans="10:11" ht="15.75">
      <c r="J1" s="149"/>
      <c r="K1" s="149" t="s">
        <v>419</v>
      </c>
    </row>
    <row r="2" spans="1:11" ht="15.75">
      <c r="A2" s="420" t="s">
        <v>396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ht="15.75">
      <c r="A3" s="420" t="s">
        <v>402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1:11" ht="15.75">
      <c r="A4" s="439" t="s">
        <v>400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</row>
    <row r="6" spans="1:23" s="34" customFormat="1" ht="12" customHeight="1">
      <c r="A6" s="431" t="s">
        <v>13</v>
      </c>
      <c r="B6" s="308">
        <v>1999</v>
      </c>
      <c r="C6" s="116">
        <v>2000</v>
      </c>
      <c r="D6" s="117">
        <v>2001</v>
      </c>
      <c r="E6" s="314">
        <v>2002</v>
      </c>
      <c r="F6" s="130">
        <v>2003</v>
      </c>
      <c r="G6" s="308">
        <v>1999</v>
      </c>
      <c r="H6" s="116">
        <v>2000</v>
      </c>
      <c r="I6" s="117">
        <v>2001</v>
      </c>
      <c r="J6" s="116">
        <v>2002</v>
      </c>
      <c r="K6" s="117">
        <v>2003</v>
      </c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s="34" customFormat="1" ht="12" customHeight="1">
      <c r="A7" s="432"/>
      <c r="B7" s="433" t="s">
        <v>59</v>
      </c>
      <c r="C7" s="434"/>
      <c r="D7" s="434"/>
      <c r="E7" s="434"/>
      <c r="F7" s="435"/>
      <c r="G7" s="436" t="s">
        <v>60</v>
      </c>
      <c r="H7" s="437"/>
      <c r="I7" s="437"/>
      <c r="J7" s="437"/>
      <c r="K7" s="438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16" s="35" customFormat="1" ht="21.75" customHeight="1">
      <c r="A8" s="194" t="s">
        <v>143</v>
      </c>
      <c r="B8" s="309">
        <f>SUM(B9:B15)</f>
        <v>155073</v>
      </c>
      <c r="C8" s="118">
        <f>SUM(C9:C15)</f>
        <v>182635</v>
      </c>
      <c r="D8" s="119">
        <f>SUM(D9:D15)</f>
        <v>228868</v>
      </c>
      <c r="E8" s="315">
        <f>SUM(E9:E15)</f>
        <v>238465</v>
      </c>
      <c r="F8" s="131">
        <f>SUM(F9:F15)</f>
        <v>247869</v>
      </c>
      <c r="G8" s="322">
        <v>100</v>
      </c>
      <c r="H8" s="121">
        <v>100</v>
      </c>
      <c r="I8" s="120">
        <v>100</v>
      </c>
      <c r="J8" s="121">
        <v>100</v>
      </c>
      <c r="K8" s="120">
        <v>100</v>
      </c>
      <c r="L8" s="44"/>
      <c r="M8" s="44"/>
      <c r="N8" s="44"/>
      <c r="O8" s="44"/>
      <c r="P8" s="44"/>
    </row>
    <row r="9" spans="1:11" ht="15.75">
      <c r="A9" s="40" t="s">
        <v>77</v>
      </c>
      <c r="B9" s="310">
        <f aca="true" t="shared" si="0" ref="B9:F15">B17+B25+B33+B41+B49</f>
        <v>27381</v>
      </c>
      <c r="C9" s="306">
        <f t="shared" si="0"/>
        <v>31788</v>
      </c>
      <c r="D9" s="122">
        <f t="shared" si="0"/>
        <v>37187</v>
      </c>
      <c r="E9" s="316">
        <f t="shared" si="0"/>
        <v>38411</v>
      </c>
      <c r="F9" s="132">
        <f t="shared" si="0"/>
        <v>35573</v>
      </c>
      <c r="G9" s="323">
        <f aca="true" t="shared" si="1" ref="G9:G15">B9/$B$8*100</f>
        <v>17.656845485674488</v>
      </c>
      <c r="H9" s="320">
        <f aca="true" t="shared" si="2" ref="H9:H15">C9/$C$8*100</f>
        <v>17.405207107071483</v>
      </c>
      <c r="I9" s="327">
        <f aca="true" t="shared" si="3" ref="I9:I15">D9/$D$8*100</f>
        <v>16.248230421028715</v>
      </c>
      <c r="J9" s="320">
        <f aca="true" t="shared" si="4" ref="J9:J15">E9/$E$8*100</f>
        <v>16.107604889606442</v>
      </c>
      <c r="K9" s="128">
        <f aca="true" t="shared" si="5" ref="K9:K15">F9/$F$8*100</f>
        <v>14.351532462712157</v>
      </c>
    </row>
    <row r="10" spans="1:11" ht="15.75">
      <c r="A10" s="40" t="s">
        <v>78</v>
      </c>
      <c r="B10" s="310">
        <f t="shared" si="0"/>
        <v>30872</v>
      </c>
      <c r="C10" s="306">
        <f t="shared" si="0"/>
        <v>38461</v>
      </c>
      <c r="D10" s="122">
        <f t="shared" si="0"/>
        <v>48047</v>
      </c>
      <c r="E10" s="316">
        <f t="shared" si="0"/>
        <v>51608</v>
      </c>
      <c r="F10" s="132">
        <f t="shared" si="0"/>
        <v>50864</v>
      </c>
      <c r="G10" s="323">
        <f t="shared" si="1"/>
        <v>19.908043308635285</v>
      </c>
      <c r="H10" s="320">
        <f t="shared" si="2"/>
        <v>21.058942699920607</v>
      </c>
      <c r="I10" s="327">
        <f t="shared" si="3"/>
        <v>20.993323662547844</v>
      </c>
      <c r="J10" s="320">
        <f t="shared" si="4"/>
        <v>21.6417503616883</v>
      </c>
      <c r="K10" s="128">
        <f t="shared" si="5"/>
        <v>20.520516885935717</v>
      </c>
    </row>
    <row r="11" spans="1:11" ht="15.75">
      <c r="A11" s="40" t="s">
        <v>79</v>
      </c>
      <c r="B11" s="310">
        <f t="shared" si="0"/>
        <v>22992</v>
      </c>
      <c r="C11" s="306">
        <f t="shared" si="0"/>
        <v>26250</v>
      </c>
      <c r="D11" s="122">
        <f t="shared" si="0"/>
        <v>33641</v>
      </c>
      <c r="E11" s="316">
        <f t="shared" si="0"/>
        <v>35642</v>
      </c>
      <c r="F11" s="132">
        <f t="shared" si="0"/>
        <v>36832</v>
      </c>
      <c r="G11" s="323">
        <f t="shared" si="1"/>
        <v>14.82656555299762</v>
      </c>
      <c r="H11" s="320">
        <f t="shared" si="2"/>
        <v>14.372929613710406</v>
      </c>
      <c r="I11" s="327">
        <f t="shared" si="3"/>
        <v>14.69886572172606</v>
      </c>
      <c r="J11" s="320">
        <f t="shared" si="4"/>
        <v>14.946428197010043</v>
      </c>
      <c r="K11" s="128">
        <f t="shared" si="5"/>
        <v>14.85946205455301</v>
      </c>
    </row>
    <row r="12" spans="1:11" ht="15.75">
      <c r="A12" s="40" t="s">
        <v>80</v>
      </c>
      <c r="B12" s="310">
        <f t="shared" si="0"/>
        <v>30693</v>
      </c>
      <c r="C12" s="306">
        <f t="shared" si="0"/>
        <v>33863</v>
      </c>
      <c r="D12" s="122">
        <f t="shared" si="0"/>
        <v>41240</v>
      </c>
      <c r="E12" s="316">
        <f t="shared" si="0"/>
        <v>42531</v>
      </c>
      <c r="F12" s="132">
        <f t="shared" si="0"/>
        <v>42922</v>
      </c>
      <c r="G12" s="323">
        <f t="shared" si="1"/>
        <v>19.792613801241995</v>
      </c>
      <c r="H12" s="320">
        <f t="shared" si="2"/>
        <v>18.541352971774305</v>
      </c>
      <c r="I12" s="327">
        <f t="shared" si="3"/>
        <v>18.019120191551462</v>
      </c>
      <c r="J12" s="320">
        <f t="shared" si="4"/>
        <v>17.8353217453295</v>
      </c>
      <c r="K12" s="128">
        <f t="shared" si="5"/>
        <v>17.316405036531393</v>
      </c>
    </row>
    <row r="13" spans="1:11" ht="15.75">
      <c r="A13" s="40" t="s">
        <v>81</v>
      </c>
      <c r="B13" s="310">
        <f t="shared" si="0"/>
        <v>14546</v>
      </c>
      <c r="C13" s="306">
        <f t="shared" si="0"/>
        <v>18678</v>
      </c>
      <c r="D13" s="122">
        <f t="shared" si="0"/>
        <v>27114</v>
      </c>
      <c r="E13" s="316">
        <f t="shared" si="0"/>
        <v>26367</v>
      </c>
      <c r="F13" s="132">
        <f t="shared" si="0"/>
        <v>27407</v>
      </c>
      <c r="G13" s="323">
        <f t="shared" si="1"/>
        <v>9.380098405267196</v>
      </c>
      <c r="H13" s="320">
        <f t="shared" si="2"/>
        <v>10.226955402852685</v>
      </c>
      <c r="I13" s="327">
        <f t="shared" si="3"/>
        <v>11.847003512941958</v>
      </c>
      <c r="J13" s="320">
        <f t="shared" si="4"/>
        <v>11.056968527876208</v>
      </c>
      <c r="K13" s="128">
        <f t="shared" si="5"/>
        <v>11.05705029672932</v>
      </c>
    </row>
    <row r="14" spans="1:11" ht="15.75">
      <c r="A14" s="40" t="s">
        <v>82</v>
      </c>
      <c r="B14" s="310">
        <f t="shared" si="0"/>
        <v>1012</v>
      </c>
      <c r="C14" s="306">
        <f t="shared" si="0"/>
        <v>1333</v>
      </c>
      <c r="D14" s="122">
        <f t="shared" si="0"/>
        <v>1736</v>
      </c>
      <c r="E14" s="316">
        <f t="shared" si="0"/>
        <v>2794</v>
      </c>
      <c r="F14" s="132">
        <f t="shared" si="0"/>
        <v>3278</v>
      </c>
      <c r="G14" s="323">
        <f t="shared" si="1"/>
        <v>0.6525958742011827</v>
      </c>
      <c r="H14" s="320">
        <f t="shared" si="2"/>
        <v>0.7298710542886084</v>
      </c>
      <c r="I14" s="327">
        <f t="shared" si="3"/>
        <v>0.7585158257161333</v>
      </c>
      <c r="J14" s="320">
        <f t="shared" si="4"/>
        <v>1.171660411381125</v>
      </c>
      <c r="K14" s="128">
        <f t="shared" si="5"/>
        <v>1.3224727577873796</v>
      </c>
    </row>
    <row r="15" spans="1:11" ht="15.75">
      <c r="A15" s="54" t="s">
        <v>83</v>
      </c>
      <c r="B15" s="311">
        <f t="shared" si="0"/>
        <v>27577</v>
      </c>
      <c r="C15" s="307">
        <f t="shared" si="0"/>
        <v>32262</v>
      </c>
      <c r="D15" s="123">
        <f t="shared" si="0"/>
        <v>39903</v>
      </c>
      <c r="E15" s="317">
        <f t="shared" si="0"/>
        <v>41112</v>
      </c>
      <c r="F15" s="133">
        <f t="shared" si="0"/>
        <v>50993</v>
      </c>
      <c r="G15" s="324">
        <f t="shared" si="1"/>
        <v>17.783237571982227</v>
      </c>
      <c r="H15" s="321">
        <f t="shared" si="2"/>
        <v>17.66474115038191</v>
      </c>
      <c r="I15" s="328">
        <f t="shared" si="3"/>
        <v>17.434940664487826</v>
      </c>
      <c r="J15" s="321">
        <f t="shared" si="4"/>
        <v>17.24026586710838</v>
      </c>
      <c r="K15" s="129">
        <f t="shared" si="5"/>
        <v>20.57256050575102</v>
      </c>
    </row>
    <row r="16" spans="1:16" s="211" customFormat="1" ht="21.75" customHeight="1">
      <c r="A16" s="212" t="s">
        <v>369</v>
      </c>
      <c r="B16" s="312">
        <f>SUM(B17:B23)</f>
        <v>33506</v>
      </c>
      <c r="C16" s="207">
        <f>SUM(C17:C23)</f>
        <v>38280</v>
      </c>
      <c r="D16" s="206">
        <f>SUM(D17:D23)</f>
        <v>44798</v>
      </c>
      <c r="E16" s="318">
        <f>SUM(E17:E23)</f>
        <v>45539</v>
      </c>
      <c r="F16" s="208">
        <f>SUM(F17:F23)</f>
        <v>55188</v>
      </c>
      <c r="G16" s="325">
        <v>100</v>
      </c>
      <c r="H16" s="210">
        <v>100</v>
      </c>
      <c r="I16" s="209">
        <v>100</v>
      </c>
      <c r="J16" s="210">
        <v>100</v>
      </c>
      <c r="K16" s="209">
        <v>100</v>
      </c>
      <c r="L16" s="44"/>
      <c r="M16" s="44"/>
      <c r="N16" s="44"/>
      <c r="O16" s="44"/>
      <c r="P16" s="44"/>
    </row>
    <row r="17" spans="1:11" ht="15.75">
      <c r="A17" s="40" t="s">
        <v>77</v>
      </c>
      <c r="B17" s="310">
        <v>10327</v>
      </c>
      <c r="C17" s="306">
        <v>11196</v>
      </c>
      <c r="D17" s="122">
        <v>9862</v>
      </c>
      <c r="E17" s="316">
        <v>8746</v>
      </c>
      <c r="F17" s="132">
        <v>7790</v>
      </c>
      <c r="G17" s="323">
        <f aca="true" t="shared" si="6" ref="G17:G23">B17/$B$16*100</f>
        <v>30.821345430669133</v>
      </c>
      <c r="H17" s="320">
        <f aca="true" t="shared" si="7" ref="H17:H23">C17/$C$16*100</f>
        <v>29.247648902821314</v>
      </c>
      <c r="I17" s="327">
        <f aca="true" t="shared" si="8" ref="I17:I23">D17/$D$16*100</f>
        <v>22.01437564176972</v>
      </c>
      <c r="J17" s="320">
        <f aca="true" t="shared" si="9" ref="J17:J23">E17/$E$16*100</f>
        <v>19.205516150991457</v>
      </c>
      <c r="K17" s="128">
        <f aca="true" t="shared" si="10" ref="K17:K23">F17/$F$16*100</f>
        <v>14.115387403058635</v>
      </c>
    </row>
    <row r="18" spans="1:11" ht="15.75">
      <c r="A18" s="40" t="s">
        <v>78</v>
      </c>
      <c r="B18" s="310">
        <v>7036</v>
      </c>
      <c r="C18" s="306">
        <v>9289</v>
      </c>
      <c r="D18" s="122">
        <v>11709</v>
      </c>
      <c r="E18" s="316">
        <v>12390</v>
      </c>
      <c r="F18" s="132">
        <v>12191</v>
      </c>
      <c r="G18" s="323">
        <f t="shared" si="6"/>
        <v>20.999224019578584</v>
      </c>
      <c r="H18" s="320">
        <f t="shared" si="7"/>
        <v>24.265935214211076</v>
      </c>
      <c r="I18" s="327">
        <f t="shared" si="8"/>
        <v>26.137327559266037</v>
      </c>
      <c r="J18" s="320">
        <f t="shared" si="9"/>
        <v>27.207448560574456</v>
      </c>
      <c r="K18" s="128">
        <f t="shared" si="10"/>
        <v>22.08994708994709</v>
      </c>
    </row>
    <row r="19" spans="1:11" ht="15.75">
      <c r="A19" s="40" t="s">
        <v>79</v>
      </c>
      <c r="B19" s="310">
        <v>5175</v>
      </c>
      <c r="C19" s="306">
        <v>5812</v>
      </c>
      <c r="D19" s="122">
        <v>7581</v>
      </c>
      <c r="E19" s="316">
        <v>8010</v>
      </c>
      <c r="F19" s="132">
        <v>8069</v>
      </c>
      <c r="G19" s="323">
        <f t="shared" si="6"/>
        <v>15.44499492628186</v>
      </c>
      <c r="H19" s="320">
        <f t="shared" si="7"/>
        <v>15.182863113897596</v>
      </c>
      <c r="I19" s="327">
        <f t="shared" si="8"/>
        <v>16.922630474574756</v>
      </c>
      <c r="J19" s="320">
        <f t="shared" si="9"/>
        <v>17.58931904521399</v>
      </c>
      <c r="K19" s="128">
        <f t="shared" si="10"/>
        <v>14.620932086685512</v>
      </c>
    </row>
    <row r="20" spans="1:11" ht="15.75">
      <c r="A20" s="40" t="s">
        <v>80</v>
      </c>
      <c r="B20" s="310">
        <v>7157</v>
      </c>
      <c r="C20" s="306">
        <v>7594</v>
      </c>
      <c r="D20" s="122">
        <v>9515</v>
      </c>
      <c r="E20" s="316">
        <v>9575</v>
      </c>
      <c r="F20" s="132">
        <v>9537</v>
      </c>
      <c r="G20" s="323">
        <f t="shared" si="6"/>
        <v>21.360353369545752</v>
      </c>
      <c r="H20" s="320">
        <f t="shared" si="7"/>
        <v>19.8380355276907</v>
      </c>
      <c r="I20" s="327">
        <f t="shared" si="8"/>
        <v>21.239787490512967</v>
      </c>
      <c r="J20" s="320">
        <f t="shared" si="9"/>
        <v>21.025933814971783</v>
      </c>
      <c r="K20" s="128">
        <f t="shared" si="10"/>
        <v>17.28093063709502</v>
      </c>
    </row>
    <row r="21" spans="1:11" ht="15.75">
      <c r="A21" s="40" t="s">
        <v>81</v>
      </c>
      <c r="B21" s="310">
        <v>3086</v>
      </c>
      <c r="C21" s="306">
        <v>3573</v>
      </c>
      <c r="D21" s="122">
        <v>4958</v>
      </c>
      <c r="E21" s="316">
        <v>5327</v>
      </c>
      <c r="F21" s="132">
        <v>5416</v>
      </c>
      <c r="G21" s="323">
        <f t="shared" si="6"/>
        <v>9.210290694204023</v>
      </c>
      <c r="H21" s="320">
        <f t="shared" si="7"/>
        <v>9.33385579937304</v>
      </c>
      <c r="I21" s="327">
        <f t="shared" si="8"/>
        <v>11.067458368677173</v>
      </c>
      <c r="J21" s="320">
        <f t="shared" si="9"/>
        <v>11.697665737060541</v>
      </c>
      <c r="K21" s="128">
        <f t="shared" si="10"/>
        <v>9.8137276219468</v>
      </c>
    </row>
    <row r="22" spans="1:11" ht="15.75">
      <c r="A22" s="40" t="s">
        <v>82</v>
      </c>
      <c r="B22" s="310">
        <v>236</v>
      </c>
      <c r="C22" s="306">
        <v>252</v>
      </c>
      <c r="D22" s="122">
        <v>379</v>
      </c>
      <c r="E22" s="316">
        <v>534</v>
      </c>
      <c r="F22" s="132">
        <v>609</v>
      </c>
      <c r="G22" s="323">
        <f t="shared" si="6"/>
        <v>0.7043514594401004</v>
      </c>
      <c r="H22" s="320">
        <f t="shared" si="7"/>
        <v>0.658307210031348</v>
      </c>
      <c r="I22" s="327">
        <f t="shared" si="8"/>
        <v>0.8460199116031966</v>
      </c>
      <c r="J22" s="320">
        <f t="shared" si="9"/>
        <v>1.1726212696809328</v>
      </c>
      <c r="K22" s="128">
        <f t="shared" si="10"/>
        <v>1.1035007610350076</v>
      </c>
    </row>
    <row r="23" spans="1:11" ht="15.75">
      <c r="A23" s="54" t="s">
        <v>83</v>
      </c>
      <c r="B23" s="311">
        <v>489</v>
      </c>
      <c r="C23" s="307">
        <v>564</v>
      </c>
      <c r="D23" s="123">
        <v>794</v>
      </c>
      <c r="E23" s="317">
        <v>957</v>
      </c>
      <c r="F23" s="133">
        <v>11576</v>
      </c>
      <c r="G23" s="324">
        <f t="shared" si="6"/>
        <v>1.4594401002805468</v>
      </c>
      <c r="H23" s="321">
        <f t="shared" si="7"/>
        <v>1.4733542319749215</v>
      </c>
      <c r="I23" s="328">
        <f t="shared" si="8"/>
        <v>1.7724005535961425</v>
      </c>
      <c r="J23" s="321">
        <f t="shared" si="9"/>
        <v>2.1014954215068404</v>
      </c>
      <c r="K23" s="129">
        <f t="shared" si="10"/>
        <v>20.975574400231935</v>
      </c>
    </row>
    <row r="24" spans="1:16" s="211" customFormat="1" ht="21.75" customHeight="1">
      <c r="A24" s="213" t="s">
        <v>370</v>
      </c>
      <c r="B24" s="313">
        <f>SUM(B25:B31)</f>
        <v>38882</v>
      </c>
      <c r="C24" s="215">
        <f>SUM(C25:C31)</f>
        <v>41370</v>
      </c>
      <c r="D24" s="214">
        <f>SUM(D25:D31)</f>
        <v>46790</v>
      </c>
      <c r="E24" s="319">
        <f>SUM(E25:E31)</f>
        <v>45299</v>
      </c>
      <c r="F24" s="216">
        <f>SUM(F25:F31)</f>
        <v>45175</v>
      </c>
      <c r="G24" s="326">
        <v>100</v>
      </c>
      <c r="H24" s="218">
        <v>100</v>
      </c>
      <c r="I24" s="217">
        <v>100</v>
      </c>
      <c r="J24" s="218">
        <v>100</v>
      </c>
      <c r="K24" s="217">
        <v>100</v>
      </c>
      <c r="L24" s="44"/>
      <c r="M24" s="44"/>
      <c r="N24" s="44"/>
      <c r="O24" s="44"/>
      <c r="P24" s="44"/>
    </row>
    <row r="25" spans="1:11" ht="15.75">
      <c r="A25" s="40" t="s">
        <v>77</v>
      </c>
      <c r="B25" s="224">
        <v>6739</v>
      </c>
      <c r="C25" s="124">
        <v>6737</v>
      </c>
      <c r="D25" s="125">
        <v>7328</v>
      </c>
      <c r="E25" s="225">
        <v>6861</v>
      </c>
      <c r="F25" s="132">
        <v>7594</v>
      </c>
      <c r="G25" s="323">
        <f>B25/$B24*100</f>
        <v>17.331927369991256</v>
      </c>
      <c r="H25" s="320">
        <f>C25/$C24*100</f>
        <v>16.28474740149867</v>
      </c>
      <c r="I25" s="327">
        <f>D25/$D24*100</f>
        <v>15.661466125240436</v>
      </c>
      <c r="J25" s="320">
        <f>E25/$E24*100</f>
        <v>15.146029713680214</v>
      </c>
      <c r="K25" s="128">
        <f>F25/$F24*100</f>
        <v>16.810182623132263</v>
      </c>
    </row>
    <row r="26" spans="1:11" ht="15.75">
      <c r="A26" s="40" t="s">
        <v>78</v>
      </c>
      <c r="B26" s="224">
        <v>8374</v>
      </c>
      <c r="C26" s="124">
        <v>8984</v>
      </c>
      <c r="D26" s="125">
        <v>10929</v>
      </c>
      <c r="E26" s="225">
        <v>11207</v>
      </c>
      <c r="F26" s="132">
        <v>10267</v>
      </c>
      <c r="G26" s="323">
        <f>B26/$B24*100</f>
        <v>21.536957975412786</v>
      </c>
      <c r="H26" s="320">
        <f>C26/$C24*100</f>
        <v>21.716219482716944</v>
      </c>
      <c r="I26" s="327">
        <f>D26/$D24*100</f>
        <v>23.357555033126737</v>
      </c>
      <c r="J26" s="320">
        <f>E26/$E24*100</f>
        <v>24.74006048698647</v>
      </c>
      <c r="K26" s="128">
        <f>F26/$F24*100</f>
        <v>22.727172108467073</v>
      </c>
    </row>
    <row r="27" spans="1:11" ht="15.75">
      <c r="A27" s="40" t="s">
        <v>79</v>
      </c>
      <c r="B27" s="224">
        <v>5552</v>
      </c>
      <c r="C27" s="124">
        <v>6031</v>
      </c>
      <c r="D27" s="125">
        <v>6873</v>
      </c>
      <c r="E27" s="225">
        <v>6736</v>
      </c>
      <c r="F27" s="132">
        <v>6956</v>
      </c>
      <c r="G27" s="323">
        <f>B27/$B24*100</f>
        <v>14.279100869296846</v>
      </c>
      <c r="H27" s="320">
        <f>C27/$C24*100</f>
        <v>14.578196760937878</v>
      </c>
      <c r="I27" s="327">
        <f>D27/$D24*100</f>
        <v>14.68903611882881</v>
      </c>
      <c r="J27" s="320">
        <f>E27/$E24*100</f>
        <v>14.8700854323495</v>
      </c>
      <c r="K27" s="128">
        <f>F27/$F24*100</f>
        <v>15.397897066961816</v>
      </c>
    </row>
    <row r="28" spans="1:11" ht="15.75">
      <c r="A28" s="40" t="s">
        <v>80</v>
      </c>
      <c r="B28" s="224">
        <v>6281</v>
      </c>
      <c r="C28" s="124">
        <v>6468</v>
      </c>
      <c r="D28" s="125">
        <v>7267</v>
      </c>
      <c r="E28" s="225">
        <v>6905</v>
      </c>
      <c r="F28" s="132">
        <v>6793</v>
      </c>
      <c r="G28" s="323">
        <f>B28/$B24*100</f>
        <v>16.154004423640757</v>
      </c>
      <c r="H28" s="320">
        <f>C28/$C24*100</f>
        <v>15.634517766497463</v>
      </c>
      <c r="I28" s="327">
        <f>D28/$D24*100</f>
        <v>15.531096388117119</v>
      </c>
      <c r="J28" s="320">
        <f>E28/$E24*100</f>
        <v>15.243162100708624</v>
      </c>
      <c r="K28" s="128">
        <f>F28/$F24*100</f>
        <v>15.037078029883785</v>
      </c>
    </row>
    <row r="29" spans="1:11" ht="15.75">
      <c r="A29" s="40" t="s">
        <v>81</v>
      </c>
      <c r="B29" s="224">
        <v>2390</v>
      </c>
      <c r="C29" s="124">
        <v>2791</v>
      </c>
      <c r="D29" s="125">
        <v>3287</v>
      </c>
      <c r="E29" s="225">
        <v>3170</v>
      </c>
      <c r="F29" s="132">
        <v>3209</v>
      </c>
      <c r="G29" s="323">
        <f>B29/$B24*100</f>
        <v>6.146803147986215</v>
      </c>
      <c r="H29" s="320">
        <f>C29/$C24*100</f>
        <v>6.746434614454919</v>
      </c>
      <c r="I29" s="327">
        <f>D29/$D24*100</f>
        <v>7.025005343022013</v>
      </c>
      <c r="J29" s="320">
        <f>E29/$E24*100</f>
        <v>6.9979469745469</v>
      </c>
      <c r="K29" s="128">
        <f>F29/$F24*100</f>
        <v>7.103486441615938</v>
      </c>
    </row>
    <row r="30" spans="1:11" ht="15.75">
      <c r="A30" s="40" t="s">
        <v>82</v>
      </c>
      <c r="B30" s="224">
        <v>110</v>
      </c>
      <c r="C30" s="124">
        <v>118</v>
      </c>
      <c r="D30" s="125">
        <v>134</v>
      </c>
      <c r="E30" s="225">
        <v>173</v>
      </c>
      <c r="F30" s="132">
        <v>240</v>
      </c>
      <c r="G30" s="323">
        <f>B30/$B25*100</f>
        <v>1.632289657219172</v>
      </c>
      <c r="H30" s="320">
        <f>C30/$C25*100</f>
        <v>1.7515214487160455</v>
      </c>
      <c r="I30" s="327">
        <f>D30/$D25*100</f>
        <v>1.8286026200873364</v>
      </c>
      <c r="J30" s="320">
        <f>E30/$E25*100</f>
        <v>2.5214983238594955</v>
      </c>
      <c r="K30" s="128">
        <f>F30/$F25*100</f>
        <v>3.1603897814063733</v>
      </c>
    </row>
    <row r="31" spans="1:11" ht="15.75">
      <c r="A31" s="54" t="s">
        <v>83</v>
      </c>
      <c r="B31" s="226">
        <v>9436</v>
      </c>
      <c r="C31" s="126">
        <v>10241</v>
      </c>
      <c r="D31" s="127">
        <v>10972</v>
      </c>
      <c r="E31" s="227">
        <v>10247</v>
      </c>
      <c r="F31" s="133">
        <v>10116</v>
      </c>
      <c r="G31" s="324">
        <f>B31/$B24*100</f>
        <v>24.26829895581503</v>
      </c>
      <c r="H31" s="321">
        <f>C31/$C24*100</f>
        <v>24.75465313028765</v>
      </c>
      <c r="I31" s="328">
        <f>D31/$D24*100</f>
        <v>23.44945501175465</v>
      </c>
      <c r="J31" s="321">
        <f>E31/$E24*100</f>
        <v>22.620808406366585</v>
      </c>
      <c r="K31" s="129">
        <f>F31/$F24*100</f>
        <v>22.392916436081904</v>
      </c>
    </row>
    <row r="32" spans="1:16" s="211" customFormat="1" ht="21.75" customHeight="1">
      <c r="A32" s="213" t="s">
        <v>371</v>
      </c>
      <c r="B32" s="313">
        <f>SUM(B33:B39)</f>
        <v>16743</v>
      </c>
      <c r="C32" s="215">
        <f>SUM(C33:C39)</f>
        <v>19860</v>
      </c>
      <c r="D32" s="214">
        <f>SUM(D33:D39)</f>
        <v>24713</v>
      </c>
      <c r="E32" s="319">
        <f>SUM(E33:E39)</f>
        <v>26275</v>
      </c>
      <c r="F32" s="216">
        <f>SUM(F33:F39)</f>
        <v>25702</v>
      </c>
      <c r="G32" s="326">
        <v>100</v>
      </c>
      <c r="H32" s="218">
        <v>100</v>
      </c>
      <c r="I32" s="217">
        <v>100</v>
      </c>
      <c r="J32" s="218">
        <v>100</v>
      </c>
      <c r="K32" s="217">
        <v>100</v>
      </c>
      <c r="L32" s="44"/>
      <c r="M32" s="44"/>
      <c r="N32" s="44"/>
      <c r="O32" s="44"/>
      <c r="P32" s="44"/>
    </row>
    <row r="33" spans="1:11" ht="15.75">
      <c r="A33" s="40" t="s">
        <v>77</v>
      </c>
      <c r="B33" s="310">
        <v>1717</v>
      </c>
      <c r="C33" s="306">
        <v>2141</v>
      </c>
      <c r="D33" s="122">
        <v>2293</v>
      </c>
      <c r="E33" s="316">
        <v>2253</v>
      </c>
      <c r="F33" s="132">
        <v>2110</v>
      </c>
      <c r="G33" s="323">
        <f>B33/$B32*100</f>
        <v>10.255031953652272</v>
      </c>
      <c r="H33" s="320">
        <f>C33/$C32*100</f>
        <v>10.780463242698893</v>
      </c>
      <c r="I33" s="327">
        <f>D33/$D32*100</f>
        <v>9.278517379516854</v>
      </c>
      <c r="J33" s="320">
        <f>E33/$E32*100</f>
        <v>8.574690770694577</v>
      </c>
      <c r="K33" s="128">
        <f>F33/$F32*100</f>
        <v>8.209477861645007</v>
      </c>
    </row>
    <row r="34" spans="1:11" ht="15.75">
      <c r="A34" s="40" t="s">
        <v>78</v>
      </c>
      <c r="B34" s="310">
        <v>3484</v>
      </c>
      <c r="C34" s="306">
        <v>4482</v>
      </c>
      <c r="D34" s="122">
        <v>5661</v>
      </c>
      <c r="E34" s="316">
        <v>6128</v>
      </c>
      <c r="F34" s="132">
        <v>6011</v>
      </c>
      <c r="G34" s="323">
        <f>B34/$B32*100</f>
        <v>20.808696171534372</v>
      </c>
      <c r="H34" s="320">
        <f>C34/$C32*100</f>
        <v>22.56797583081571</v>
      </c>
      <c r="I34" s="327">
        <f>D34/$D32*100</f>
        <v>22.906972039007808</v>
      </c>
      <c r="J34" s="320">
        <f>E34/$E32*100</f>
        <v>23.32254995242626</v>
      </c>
      <c r="K34" s="128">
        <f>F34/$F32*100</f>
        <v>23.387285036183954</v>
      </c>
    </row>
    <row r="35" spans="1:11" ht="15.75">
      <c r="A35" s="40" t="s">
        <v>79</v>
      </c>
      <c r="B35" s="310">
        <v>2313</v>
      </c>
      <c r="C35" s="306">
        <v>2740</v>
      </c>
      <c r="D35" s="122">
        <v>3719</v>
      </c>
      <c r="E35" s="316">
        <v>3958</v>
      </c>
      <c r="F35" s="132">
        <v>3967</v>
      </c>
      <c r="G35" s="323">
        <f>B35/$B32*100</f>
        <v>13.814728543271816</v>
      </c>
      <c r="H35" s="320">
        <f>C35/$C32*100</f>
        <v>13.79657603222558</v>
      </c>
      <c r="I35" s="327">
        <f>D35/$D32*100</f>
        <v>15.048759762068547</v>
      </c>
      <c r="J35" s="320">
        <f>E35/$E32*100</f>
        <v>15.063748810656518</v>
      </c>
      <c r="K35" s="128">
        <f>F35/$F32*100</f>
        <v>15.43459652945296</v>
      </c>
    </row>
    <row r="36" spans="1:11" ht="15.75">
      <c r="A36" s="40" t="s">
        <v>80</v>
      </c>
      <c r="B36" s="310">
        <v>3485</v>
      </c>
      <c r="C36" s="306">
        <v>3921</v>
      </c>
      <c r="D36" s="122">
        <v>4871</v>
      </c>
      <c r="E36" s="316">
        <v>5172</v>
      </c>
      <c r="F36" s="132">
        <v>5076</v>
      </c>
      <c r="G36" s="323">
        <f>B36/$B32*100</f>
        <v>20.81466881681897</v>
      </c>
      <c r="H36" s="320">
        <f>C36/$C32*100</f>
        <v>19.74320241691843</v>
      </c>
      <c r="I36" s="327">
        <f>D36/$D32*100</f>
        <v>19.71027394488731</v>
      </c>
      <c r="J36" s="320">
        <f>E36/$E32*100</f>
        <v>19.684110371075167</v>
      </c>
      <c r="K36" s="128">
        <f>F36/$F32*100</f>
        <v>19.74943584156875</v>
      </c>
    </row>
    <row r="37" spans="1:11" ht="15.75">
      <c r="A37" s="40" t="s">
        <v>81</v>
      </c>
      <c r="B37" s="310">
        <v>1672</v>
      </c>
      <c r="C37" s="306">
        <v>2202</v>
      </c>
      <c r="D37" s="122">
        <v>3001</v>
      </c>
      <c r="E37" s="316">
        <v>3407</v>
      </c>
      <c r="F37" s="132">
        <v>3478</v>
      </c>
      <c r="G37" s="323">
        <f>B37/$B32*100</f>
        <v>9.986262915845428</v>
      </c>
      <c r="H37" s="320">
        <f>C37/$C32*100</f>
        <v>11.08761329305136</v>
      </c>
      <c r="I37" s="327">
        <f>D37/$D32*100</f>
        <v>12.143406304374215</v>
      </c>
      <c r="J37" s="320">
        <f>E37/$E32*100</f>
        <v>12.966698382492863</v>
      </c>
      <c r="K37" s="128">
        <f>F37/$F32*100</f>
        <v>13.532020854408216</v>
      </c>
    </row>
    <row r="38" spans="1:11" ht="15.75">
      <c r="A38" s="40" t="s">
        <v>82</v>
      </c>
      <c r="B38" s="310">
        <v>186</v>
      </c>
      <c r="C38" s="306">
        <v>188</v>
      </c>
      <c r="D38" s="122">
        <v>251</v>
      </c>
      <c r="E38" s="316">
        <v>410</v>
      </c>
      <c r="F38" s="132">
        <v>496</v>
      </c>
      <c r="G38" s="323">
        <f>B38/$B33*100</f>
        <v>10.83284799068142</v>
      </c>
      <c r="H38" s="320">
        <f>C38/$C33*100</f>
        <v>8.780943484353106</v>
      </c>
      <c r="I38" s="327">
        <f>D38/$D33*100</f>
        <v>10.94635848233755</v>
      </c>
      <c r="J38" s="320">
        <f>E38/$E33*100</f>
        <v>18.197958277851754</v>
      </c>
      <c r="K38" s="128">
        <f>F38/$F33*100</f>
        <v>23.507109004739338</v>
      </c>
    </row>
    <row r="39" spans="1:11" ht="15.75">
      <c r="A39" s="54" t="s">
        <v>83</v>
      </c>
      <c r="B39" s="311">
        <v>3886</v>
      </c>
      <c r="C39" s="307">
        <v>4186</v>
      </c>
      <c r="D39" s="123">
        <v>4917</v>
      </c>
      <c r="E39" s="317">
        <v>4947</v>
      </c>
      <c r="F39" s="133">
        <v>4564</v>
      </c>
      <c r="G39" s="324">
        <f>B39/$B32*100</f>
        <v>23.209699575942185</v>
      </c>
      <c r="H39" s="321">
        <f>C39/$C32*100</f>
        <v>21.07754279959718</v>
      </c>
      <c r="I39" s="328">
        <f>D39/$D32*100</f>
        <v>19.89641079593736</v>
      </c>
      <c r="J39" s="321">
        <f>E39/$E32*100</f>
        <v>18.82778306374881</v>
      </c>
      <c r="K39" s="129">
        <f>F39/$F32*100</f>
        <v>17.757372967084272</v>
      </c>
    </row>
    <row r="40" spans="1:16" s="211" customFormat="1" ht="21.75" customHeight="1">
      <c r="A40" s="213" t="s">
        <v>372</v>
      </c>
      <c r="B40" s="313">
        <f>SUM(B41:B47)</f>
        <v>28426</v>
      </c>
      <c r="C40" s="215">
        <f>SUM(C41:C47)</f>
        <v>33203</v>
      </c>
      <c r="D40" s="214">
        <f>SUM(D41:D47)</f>
        <v>43301</v>
      </c>
      <c r="E40" s="319">
        <f>SUM(E41:E47)</f>
        <v>40340</v>
      </c>
      <c r="F40" s="216">
        <f>SUM(F41:F47)</f>
        <v>39414</v>
      </c>
      <c r="G40" s="326">
        <v>100</v>
      </c>
      <c r="H40" s="218">
        <v>100</v>
      </c>
      <c r="I40" s="217">
        <v>100</v>
      </c>
      <c r="J40" s="218">
        <v>100</v>
      </c>
      <c r="K40" s="217">
        <v>100</v>
      </c>
      <c r="L40" s="44"/>
      <c r="M40" s="44"/>
      <c r="N40" s="44"/>
      <c r="O40" s="44"/>
      <c r="P40" s="44"/>
    </row>
    <row r="41" spans="1:11" ht="15.75">
      <c r="A41" s="40" t="s">
        <v>77</v>
      </c>
      <c r="B41" s="310">
        <v>3735</v>
      </c>
      <c r="C41" s="306">
        <v>4288</v>
      </c>
      <c r="D41" s="122">
        <v>5725</v>
      </c>
      <c r="E41" s="316">
        <v>5432</v>
      </c>
      <c r="F41" s="132">
        <v>4155</v>
      </c>
      <c r="G41" s="323">
        <f>B41/$B40*100</f>
        <v>13.139379441356505</v>
      </c>
      <c r="H41" s="320">
        <f>C41/$C40*100</f>
        <v>12.914495678101376</v>
      </c>
      <c r="I41" s="327">
        <f>D41/$D40*100</f>
        <v>13.22140366273296</v>
      </c>
      <c r="J41" s="320">
        <f>E41/$E40*100</f>
        <v>13.465542885473475</v>
      </c>
      <c r="K41" s="128">
        <f>F41/$F40*100</f>
        <v>10.541939412391537</v>
      </c>
    </row>
    <row r="42" spans="1:11" ht="15.75">
      <c r="A42" s="40" t="s">
        <v>78</v>
      </c>
      <c r="B42" s="310">
        <v>4967</v>
      </c>
      <c r="C42" s="306">
        <v>7407</v>
      </c>
      <c r="D42" s="122">
        <v>8842</v>
      </c>
      <c r="E42" s="316">
        <v>9274</v>
      </c>
      <c r="F42" s="132">
        <v>9159</v>
      </c>
      <c r="G42" s="323">
        <f>B42/$B40*100</f>
        <v>17.47343980862591</v>
      </c>
      <c r="H42" s="320">
        <f>C42/$C40*100</f>
        <v>22.308225160377074</v>
      </c>
      <c r="I42" s="327">
        <f>D42/$D40*100</f>
        <v>20.419851735525736</v>
      </c>
      <c r="J42" s="320">
        <f>E42/$E40*100</f>
        <v>22.989588497768963</v>
      </c>
      <c r="K42" s="128">
        <f>F42/$F40*100</f>
        <v>23.237935758867405</v>
      </c>
    </row>
    <row r="43" spans="1:11" ht="15.75">
      <c r="A43" s="40" t="s">
        <v>79</v>
      </c>
      <c r="B43" s="310">
        <v>4203</v>
      </c>
      <c r="C43" s="306">
        <v>4770</v>
      </c>
      <c r="D43" s="122">
        <v>5953</v>
      </c>
      <c r="E43" s="316">
        <v>6174</v>
      </c>
      <c r="F43" s="132">
        <v>6409</v>
      </c>
      <c r="G43" s="323">
        <f>B43/$B40*100</f>
        <v>14.785759515936114</v>
      </c>
      <c r="H43" s="320">
        <f>C43/$C40*100</f>
        <v>14.366171731470049</v>
      </c>
      <c r="I43" s="327">
        <f>D43/$D40*100</f>
        <v>13.74795039375534</v>
      </c>
      <c r="J43" s="320">
        <f>E43/$E40*100</f>
        <v>15.304908279623202</v>
      </c>
      <c r="K43" s="128">
        <f>F43/$F40*100</f>
        <v>16.260719541279748</v>
      </c>
    </row>
    <row r="44" spans="1:11" ht="15.75">
      <c r="A44" s="40" t="s">
        <v>80</v>
      </c>
      <c r="B44" s="310">
        <v>6229</v>
      </c>
      <c r="C44" s="306">
        <v>6758</v>
      </c>
      <c r="D44" s="122">
        <v>7951</v>
      </c>
      <c r="E44" s="316">
        <v>7807</v>
      </c>
      <c r="F44" s="132">
        <v>7939</v>
      </c>
      <c r="G44" s="323">
        <f>B44/$B40*100</f>
        <v>21.91303736016323</v>
      </c>
      <c r="H44" s="320">
        <f>C44/$C40*100</f>
        <v>20.353582507604735</v>
      </c>
      <c r="I44" s="327">
        <f>D44/$D40*100</f>
        <v>18.362162536661973</v>
      </c>
      <c r="J44" s="320">
        <f>E44/$E40*100</f>
        <v>19.35299950421418</v>
      </c>
      <c r="K44" s="128">
        <f>F44/$F40*100</f>
        <v>20.142588927792154</v>
      </c>
    </row>
    <row r="45" spans="1:11" ht="15.75">
      <c r="A45" s="40" t="s">
        <v>81</v>
      </c>
      <c r="B45" s="310">
        <v>3158</v>
      </c>
      <c r="C45" s="306">
        <v>4102</v>
      </c>
      <c r="D45" s="122">
        <v>7927</v>
      </c>
      <c r="E45" s="316">
        <v>4801</v>
      </c>
      <c r="F45" s="132">
        <v>4989</v>
      </c>
      <c r="G45" s="323">
        <f>B45/$B40*100</f>
        <v>11.109547597270105</v>
      </c>
      <c r="H45" s="320">
        <f>C45/$C40*100</f>
        <v>12.354305333855374</v>
      </c>
      <c r="I45" s="327">
        <f>D45/$D40*100</f>
        <v>18.306736564975402</v>
      </c>
      <c r="J45" s="320">
        <f>E45/$E40*100</f>
        <v>11.90133862171542</v>
      </c>
      <c r="K45" s="128">
        <f>F45/$F40*100</f>
        <v>12.657938803470847</v>
      </c>
    </row>
    <row r="46" spans="1:11" ht="15.75">
      <c r="A46" s="40" t="s">
        <v>82</v>
      </c>
      <c r="B46" s="310">
        <v>214</v>
      </c>
      <c r="C46" s="306">
        <v>333</v>
      </c>
      <c r="D46" s="122">
        <v>354</v>
      </c>
      <c r="E46" s="316">
        <v>416</v>
      </c>
      <c r="F46" s="132">
        <v>509</v>
      </c>
      <c r="G46" s="323">
        <f>B46/$B41*100</f>
        <v>5.729585006693441</v>
      </c>
      <c r="H46" s="320">
        <f>C46/$C41*100</f>
        <v>7.765858208955224</v>
      </c>
      <c r="I46" s="327">
        <f>D46/$D41*100</f>
        <v>6.183406113537118</v>
      </c>
      <c r="J46" s="320">
        <f>E46/$E41*100</f>
        <v>7.658321060382916</v>
      </c>
      <c r="K46" s="128">
        <f>F46/$F41*100</f>
        <v>12.250300842358604</v>
      </c>
    </row>
    <row r="47" spans="1:11" ht="15.75">
      <c r="A47" s="54" t="s">
        <v>83</v>
      </c>
      <c r="B47" s="311">
        <v>5920</v>
      </c>
      <c r="C47" s="307">
        <v>5545</v>
      </c>
      <c r="D47" s="123">
        <v>6549</v>
      </c>
      <c r="E47" s="317">
        <v>6436</v>
      </c>
      <c r="F47" s="133">
        <v>6254</v>
      </c>
      <c r="G47" s="324">
        <f>B47/$B40*100</f>
        <v>20.826004362203616</v>
      </c>
      <c r="H47" s="321">
        <f>C47/$C40*100</f>
        <v>16.70029816582839</v>
      </c>
      <c r="I47" s="328">
        <f>D47/$D40*100</f>
        <v>15.124362023971733</v>
      </c>
      <c r="J47" s="321">
        <f>E47/$E40*100</f>
        <v>15.954387704511653</v>
      </c>
      <c r="K47" s="129">
        <f>F47/$F40*100</f>
        <v>15.86745826356117</v>
      </c>
    </row>
    <row r="48" spans="1:16" s="211" customFormat="1" ht="21.75" customHeight="1">
      <c r="A48" s="213" t="s">
        <v>373</v>
      </c>
      <c r="B48" s="313">
        <f>SUM(B49:B55)</f>
        <v>37516</v>
      </c>
      <c r="C48" s="215">
        <f>SUM(C49:C55)</f>
        <v>49922</v>
      </c>
      <c r="D48" s="214">
        <f>SUM(D49:D55)</f>
        <v>69266</v>
      </c>
      <c r="E48" s="319">
        <f>SUM(E49:E55)</f>
        <v>81012</v>
      </c>
      <c r="F48" s="216">
        <f>SUM(F49:F55)</f>
        <v>82390</v>
      </c>
      <c r="G48" s="326">
        <v>100</v>
      </c>
      <c r="H48" s="218">
        <v>100</v>
      </c>
      <c r="I48" s="217">
        <v>100</v>
      </c>
      <c r="J48" s="218">
        <v>100</v>
      </c>
      <c r="K48" s="217">
        <v>100</v>
      </c>
      <c r="L48" s="44"/>
      <c r="M48" s="44"/>
      <c r="N48" s="44"/>
      <c r="O48" s="44"/>
      <c r="P48" s="44"/>
    </row>
    <row r="49" spans="1:11" ht="15.75">
      <c r="A49" s="40" t="s">
        <v>77</v>
      </c>
      <c r="B49" s="310">
        <v>4863</v>
      </c>
      <c r="C49" s="306">
        <v>7426</v>
      </c>
      <c r="D49" s="122">
        <v>11979</v>
      </c>
      <c r="E49" s="316">
        <v>15119</v>
      </c>
      <c r="F49" s="132">
        <v>13924</v>
      </c>
      <c r="G49" s="323">
        <f>B49/$B48*100</f>
        <v>12.962469346412197</v>
      </c>
      <c r="H49" s="320">
        <f>C49/$C48*100</f>
        <v>14.875205320299667</v>
      </c>
      <c r="I49" s="327">
        <f>D49/$D48*100</f>
        <v>17.29419917419802</v>
      </c>
      <c r="J49" s="320">
        <f>E49/$E48*100</f>
        <v>18.66266725917148</v>
      </c>
      <c r="K49" s="128">
        <f>F49/$F48*100</f>
        <v>16.900109236557835</v>
      </c>
    </row>
    <row r="50" spans="1:11" ht="15.75">
      <c r="A50" s="40" t="s">
        <v>78</v>
      </c>
      <c r="B50" s="310">
        <v>7011</v>
      </c>
      <c r="C50" s="306">
        <v>8299</v>
      </c>
      <c r="D50" s="122">
        <v>10906</v>
      </c>
      <c r="E50" s="316">
        <v>12609</v>
      </c>
      <c r="F50" s="132">
        <v>13236</v>
      </c>
      <c r="G50" s="323">
        <f>B50/$B48*100</f>
        <v>18.68802644205139</v>
      </c>
      <c r="H50" s="320">
        <f>C50/$C48*100</f>
        <v>16.623933336004164</v>
      </c>
      <c r="I50" s="327">
        <f>D50/$D48*100</f>
        <v>15.745098605376375</v>
      </c>
      <c r="J50" s="320">
        <f>E50/$E48*100</f>
        <v>15.564360835431787</v>
      </c>
      <c r="K50" s="128">
        <f>F50/$F48*100</f>
        <v>16.065056438888213</v>
      </c>
    </row>
    <row r="51" spans="1:11" ht="15.75">
      <c r="A51" s="40" t="s">
        <v>79</v>
      </c>
      <c r="B51" s="310">
        <v>5749</v>
      </c>
      <c r="C51" s="306">
        <v>6897</v>
      </c>
      <c r="D51" s="122">
        <v>9515</v>
      </c>
      <c r="E51" s="316">
        <v>10764</v>
      </c>
      <c r="F51" s="132">
        <v>11431</v>
      </c>
      <c r="G51" s="323">
        <f>B51/$B48*100</f>
        <v>15.324128371894657</v>
      </c>
      <c r="H51" s="320">
        <f>C51/$C48*100</f>
        <v>13.815552261527984</v>
      </c>
      <c r="I51" s="327">
        <f>D51/$D48*100</f>
        <v>13.73689833395894</v>
      </c>
      <c r="J51" s="320">
        <f>E51/$E48*100</f>
        <v>13.286920456228707</v>
      </c>
      <c r="K51" s="128">
        <f>F51/$F48*100</f>
        <v>13.874256584536958</v>
      </c>
    </row>
    <row r="52" spans="1:11" ht="15.75">
      <c r="A52" s="40" t="s">
        <v>80</v>
      </c>
      <c r="B52" s="310">
        <v>7541</v>
      </c>
      <c r="C52" s="306">
        <v>9122</v>
      </c>
      <c r="D52" s="122">
        <v>11636</v>
      </c>
      <c r="E52" s="316">
        <v>13072</v>
      </c>
      <c r="F52" s="132">
        <v>13577</v>
      </c>
      <c r="G52" s="323">
        <f>B52/$B48*100</f>
        <v>20.100757010342253</v>
      </c>
      <c r="H52" s="320">
        <f>C52/$C48*100</f>
        <v>18.27250510796843</v>
      </c>
      <c r="I52" s="327">
        <f>D52/$D48*100</f>
        <v>16.799006727687466</v>
      </c>
      <c r="J52" s="320">
        <f>E52/$E48*100</f>
        <v>16.13588110403397</v>
      </c>
      <c r="K52" s="128">
        <f>F52/$F48*100</f>
        <v>16.478941619128534</v>
      </c>
    </row>
    <row r="53" spans="1:11" ht="15.75">
      <c r="A53" s="40" t="s">
        <v>81</v>
      </c>
      <c r="B53" s="310">
        <v>4240</v>
      </c>
      <c r="C53" s="306">
        <v>6010</v>
      </c>
      <c r="D53" s="122">
        <v>7941</v>
      </c>
      <c r="E53" s="316">
        <v>9662</v>
      </c>
      <c r="F53" s="132">
        <v>10315</v>
      </c>
      <c r="G53" s="323">
        <f>B53/$B48*100</f>
        <v>11.301844546326901</v>
      </c>
      <c r="H53" s="320">
        <f>C53/$C48*100</f>
        <v>12.03878049757622</v>
      </c>
      <c r="I53" s="327">
        <f>D53/$D48*100</f>
        <v>11.464499177085438</v>
      </c>
      <c r="J53" s="320">
        <f>E53/$E48*100</f>
        <v>11.92662815385375</v>
      </c>
      <c r="K53" s="128">
        <f>F53/$F48*100</f>
        <v>12.519723267386818</v>
      </c>
    </row>
    <row r="54" spans="1:11" ht="15.75">
      <c r="A54" s="40" t="s">
        <v>82</v>
      </c>
      <c r="B54" s="310">
        <v>266</v>
      </c>
      <c r="C54" s="306">
        <v>442</v>
      </c>
      <c r="D54" s="122">
        <v>618</v>
      </c>
      <c r="E54" s="316">
        <v>1261</v>
      </c>
      <c r="F54" s="132">
        <v>1424</v>
      </c>
      <c r="G54" s="323">
        <f>B54/$B49*100</f>
        <v>5.469874563026938</v>
      </c>
      <c r="H54" s="320">
        <f>C54/$C49*100</f>
        <v>5.952060328575276</v>
      </c>
      <c r="I54" s="327">
        <f>D54/$D49*100</f>
        <v>5.159028299524167</v>
      </c>
      <c r="J54" s="320">
        <f>E54/$E49*100</f>
        <v>8.340498710232158</v>
      </c>
      <c r="K54" s="128">
        <f>F54/$F49*100</f>
        <v>10.226946279804654</v>
      </c>
    </row>
    <row r="55" spans="1:11" ht="15.75">
      <c r="A55" s="54" t="s">
        <v>83</v>
      </c>
      <c r="B55" s="311">
        <v>7846</v>
      </c>
      <c r="C55" s="307">
        <v>11726</v>
      </c>
      <c r="D55" s="123">
        <v>16671</v>
      </c>
      <c r="E55" s="317">
        <v>18525</v>
      </c>
      <c r="F55" s="133">
        <v>18483</v>
      </c>
      <c r="G55" s="324">
        <f>B55/$B48*100</f>
        <v>20.913743469453035</v>
      </c>
      <c r="H55" s="321">
        <f>C55/$C48*100</f>
        <v>23.488642281959855</v>
      </c>
      <c r="I55" s="328">
        <f>D55/$D48*100</f>
        <v>24.06808535212081</v>
      </c>
      <c r="J55" s="321">
        <f>E55/$E48*100</f>
        <v>22.866982669234186</v>
      </c>
      <c r="K55" s="129">
        <f>F55/$F48*100</f>
        <v>22.433547760650566</v>
      </c>
    </row>
    <row r="56" ht="19.5" customHeight="1">
      <c r="A56" s="196"/>
    </row>
  </sheetData>
  <mergeCells count="6">
    <mergeCell ref="A6:A7"/>
    <mergeCell ref="B7:F7"/>
    <mergeCell ref="G7:K7"/>
    <mergeCell ref="A2:K2"/>
    <mergeCell ref="A3:K3"/>
    <mergeCell ref="A4:K4"/>
  </mergeCells>
  <printOptions/>
  <pageMargins left="1" right="0.32" top="1" bottom="0.46" header="0.3937007874015748" footer="0.35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6">
      <selection activeCell="F7" sqref="F7"/>
    </sheetView>
  </sheetViews>
  <sheetFormatPr defaultColWidth="8.796875" defaultRowHeight="15"/>
  <cols>
    <col min="1" max="1" width="15" style="0" customWidth="1"/>
    <col min="2" max="2" width="7.59765625" style="0" customWidth="1"/>
    <col min="3" max="3" width="8" style="0" customWidth="1"/>
    <col min="4" max="4" width="7.59765625" style="0" customWidth="1"/>
    <col min="5" max="5" width="8.09765625" style="0" customWidth="1"/>
    <col min="6" max="6" width="7.59765625" style="0" customWidth="1"/>
    <col min="7" max="7" width="8.09765625" style="0" customWidth="1"/>
    <col min="8" max="8" width="7.59765625" style="0" customWidth="1"/>
    <col min="9" max="9" width="8.09765625" style="0" customWidth="1"/>
    <col min="10" max="16384" width="10.19921875" style="0" customWidth="1"/>
  </cols>
  <sheetData>
    <row r="1" spans="1:9" ht="15.75">
      <c r="A1" s="420" t="s">
        <v>58</v>
      </c>
      <c r="B1" s="420"/>
      <c r="C1" s="420"/>
      <c r="D1" s="420"/>
      <c r="E1" s="420"/>
      <c r="F1" s="420"/>
      <c r="G1" s="420"/>
      <c r="H1" s="420"/>
      <c r="I1" s="420"/>
    </row>
    <row r="2" spans="1:9" ht="15.75">
      <c r="A2" s="420" t="s">
        <v>0</v>
      </c>
      <c r="B2" s="420"/>
      <c r="C2" s="420"/>
      <c r="D2" s="420"/>
      <c r="E2" s="420"/>
      <c r="F2" s="420"/>
      <c r="G2" s="420"/>
      <c r="H2" s="420"/>
      <c r="I2" s="420"/>
    </row>
    <row r="3" spans="1:9" ht="15.75">
      <c r="A3" s="420" t="s">
        <v>11</v>
      </c>
      <c r="B3" s="420"/>
      <c r="C3" s="420"/>
      <c r="D3" s="420"/>
      <c r="E3" s="420"/>
      <c r="F3" s="420"/>
      <c r="G3" s="420"/>
      <c r="H3" s="420"/>
      <c r="I3" s="420"/>
    </row>
    <row r="6" spans="2:6" ht="15.75">
      <c r="B6" s="97" t="s">
        <v>100</v>
      </c>
      <c r="C6" s="97" t="s">
        <v>101</v>
      </c>
      <c r="D6" s="97" t="s">
        <v>102</v>
      </c>
      <c r="E6" s="97" t="s">
        <v>103</v>
      </c>
      <c r="F6">
        <v>2003</v>
      </c>
    </row>
    <row r="7" spans="1:6" ht="15.75">
      <c r="A7" s="40" t="s">
        <v>77</v>
      </c>
      <c r="B7" s="82">
        <v>17.656845485674488</v>
      </c>
      <c r="C7" s="79">
        <v>17.405207107071483</v>
      </c>
      <c r="D7" s="81">
        <v>16.248230421028715</v>
      </c>
      <c r="E7" s="83">
        <v>16.107604889606442</v>
      </c>
      <c r="F7">
        <v>14.351532462712157</v>
      </c>
    </row>
    <row r="8" spans="1:6" ht="15.75">
      <c r="A8" s="40" t="s">
        <v>78</v>
      </c>
      <c r="B8" s="82">
        <v>19.908043308635285</v>
      </c>
      <c r="C8" s="79">
        <v>21.058942699920607</v>
      </c>
      <c r="D8" s="81">
        <v>20.993323662547844</v>
      </c>
      <c r="E8" s="83">
        <v>21.6417503616883</v>
      </c>
      <c r="F8">
        <v>20.520516885935717</v>
      </c>
    </row>
    <row r="9" spans="1:6" ht="15.75">
      <c r="A9" s="40" t="s">
        <v>79</v>
      </c>
      <c r="B9" s="82">
        <v>14.82656555299762</v>
      </c>
      <c r="C9" s="79">
        <v>14.372929613710406</v>
      </c>
      <c r="D9" s="81">
        <v>14.69886572172606</v>
      </c>
      <c r="E9" s="83">
        <v>14.946428197010043</v>
      </c>
      <c r="F9">
        <v>14.85946205455301</v>
      </c>
    </row>
    <row r="10" spans="1:6" ht="15.75">
      <c r="A10" s="40" t="s">
        <v>80</v>
      </c>
      <c r="B10" s="82">
        <v>19.792613801241995</v>
      </c>
      <c r="C10" s="79">
        <v>18.541352971774305</v>
      </c>
      <c r="D10" s="81">
        <v>18.019120191551462</v>
      </c>
      <c r="E10" s="83">
        <v>17.8353217453295</v>
      </c>
      <c r="F10">
        <v>17.316405036531393</v>
      </c>
    </row>
    <row r="11" spans="1:6" ht="15.75">
      <c r="A11" s="40" t="s">
        <v>81</v>
      </c>
      <c r="B11" s="82">
        <v>9.380098405267196</v>
      </c>
      <c r="C11" s="79">
        <v>10.226955402852685</v>
      </c>
      <c r="D11" s="81">
        <v>11.847003512941958</v>
      </c>
      <c r="E11" s="83">
        <v>11.056968527876208</v>
      </c>
      <c r="F11">
        <v>11.05705029672932</v>
      </c>
    </row>
    <row r="12" spans="1:6" ht="15.75">
      <c r="A12" s="40" t="s">
        <v>82</v>
      </c>
      <c r="B12" s="84">
        <v>0.6525958742011827</v>
      </c>
      <c r="C12" s="79">
        <v>0.7298710542886084</v>
      </c>
      <c r="D12" s="84">
        <v>0.7585158257161333</v>
      </c>
      <c r="E12" s="84">
        <v>1.171660411381125</v>
      </c>
      <c r="F12">
        <v>1.3224727577873796</v>
      </c>
    </row>
    <row r="13" spans="1:6" ht="15.75">
      <c r="A13" s="54" t="s">
        <v>83</v>
      </c>
      <c r="B13" s="84">
        <v>17.783237571982227</v>
      </c>
      <c r="C13" s="79">
        <v>17.66474115038191</v>
      </c>
      <c r="D13" s="84">
        <v>17.434940664487826</v>
      </c>
      <c r="E13" s="84">
        <v>17.24026586710838</v>
      </c>
      <c r="F13">
        <v>20.57256050575102</v>
      </c>
    </row>
  </sheetData>
  <mergeCells count="3">
    <mergeCell ref="A1:I1"/>
    <mergeCell ref="A2:I2"/>
    <mergeCell ref="A3:I3"/>
  </mergeCells>
  <printOptions/>
  <pageMargins left="1.18" right="0.58" top="0.8" bottom="0.6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="90" zoomScaleSheetLayoutView="90" workbookViewId="0" topLeftCell="A1">
      <selection activeCell="M12" sqref="M12"/>
    </sheetView>
  </sheetViews>
  <sheetFormatPr defaultColWidth="8.796875" defaultRowHeight="15"/>
  <cols>
    <col min="1" max="1" width="3" style="0" customWidth="1"/>
    <col min="2" max="2" width="21.3984375" style="0" customWidth="1"/>
    <col min="3" max="16" width="6.59765625" style="0" customWidth="1"/>
    <col min="17" max="16384" width="10.19921875" style="0" customWidth="1"/>
  </cols>
  <sheetData>
    <row r="1" ht="15.75">
      <c r="P1" s="149" t="s">
        <v>110</v>
      </c>
    </row>
    <row r="2" spans="1:16" ht="15.75">
      <c r="A2" s="420" t="s">
        <v>376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 ht="15.75">
      <c r="A3" s="420" t="s">
        <v>358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</row>
    <row r="4" spans="1:16" ht="15.75">
      <c r="A4" s="420" t="s">
        <v>402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</row>
    <row r="6" spans="1:16" ht="9" customHeight="1">
      <c r="A6" s="382" t="s">
        <v>13</v>
      </c>
      <c r="B6" s="383"/>
      <c r="C6" s="391" t="s">
        <v>7</v>
      </c>
      <c r="D6" s="392"/>
      <c r="E6" s="392"/>
      <c r="F6" s="392"/>
      <c r="G6" s="392"/>
      <c r="H6" s="392"/>
      <c r="I6" s="392"/>
      <c r="J6" s="392"/>
      <c r="K6" s="392"/>
      <c r="L6" s="393"/>
      <c r="M6" s="398" t="s">
        <v>403</v>
      </c>
      <c r="N6" s="399"/>
      <c r="O6" s="399"/>
      <c r="P6" s="400"/>
    </row>
    <row r="7" spans="1:16" ht="6" customHeight="1">
      <c r="A7" s="384"/>
      <c r="B7" s="385"/>
      <c r="C7" s="442"/>
      <c r="D7" s="443"/>
      <c r="E7" s="443"/>
      <c r="F7" s="443"/>
      <c r="G7" s="443"/>
      <c r="H7" s="443"/>
      <c r="I7" s="443"/>
      <c r="J7" s="443"/>
      <c r="K7" s="443"/>
      <c r="L7" s="444"/>
      <c r="M7" s="401"/>
      <c r="N7" s="375"/>
      <c r="O7" s="375"/>
      <c r="P7" s="376"/>
    </row>
    <row r="8" spans="1:16" ht="19.5" customHeight="1">
      <c r="A8" s="384"/>
      <c r="B8" s="385"/>
      <c r="C8" s="406">
        <v>1999</v>
      </c>
      <c r="D8" s="407"/>
      <c r="E8" s="390">
        <v>2000</v>
      </c>
      <c r="F8" s="390"/>
      <c r="G8" s="404">
        <v>2001</v>
      </c>
      <c r="H8" s="405"/>
      <c r="I8" s="390">
        <v>2002</v>
      </c>
      <c r="J8" s="390"/>
      <c r="K8" s="404">
        <v>2003</v>
      </c>
      <c r="L8" s="405"/>
      <c r="M8" s="377" t="s">
        <v>97</v>
      </c>
      <c r="N8" s="378"/>
      <c r="O8" s="402" t="s">
        <v>404</v>
      </c>
      <c r="P8" s="403"/>
    </row>
    <row r="9" spans="1:16" ht="14.25" customHeight="1">
      <c r="A9" s="386"/>
      <c r="B9" s="387"/>
      <c r="C9" s="16" t="s">
        <v>8</v>
      </c>
      <c r="D9" s="13" t="s">
        <v>9</v>
      </c>
      <c r="E9" s="14" t="s">
        <v>8</v>
      </c>
      <c r="F9" s="15" t="s">
        <v>9</v>
      </c>
      <c r="G9" s="16" t="s">
        <v>8</v>
      </c>
      <c r="H9" s="13" t="s">
        <v>9</v>
      </c>
      <c r="I9" s="14" t="s">
        <v>8</v>
      </c>
      <c r="J9" s="15" t="s">
        <v>9</v>
      </c>
      <c r="K9" s="16" t="s">
        <v>8</v>
      </c>
      <c r="L9" s="15" t="s">
        <v>9</v>
      </c>
      <c r="M9" s="16" t="s">
        <v>8</v>
      </c>
      <c r="N9" s="13" t="s">
        <v>9</v>
      </c>
      <c r="O9" s="16" t="s">
        <v>8</v>
      </c>
      <c r="P9" s="13" t="s">
        <v>9</v>
      </c>
    </row>
    <row r="10" spans="1:16" s="228" customFormat="1" ht="18.75" customHeight="1">
      <c r="A10" s="440" t="s">
        <v>143</v>
      </c>
      <c r="B10" s="441"/>
      <c r="C10" s="163">
        <f>C11+C24+C36+C30+C19</f>
        <v>13232</v>
      </c>
      <c r="D10" s="166">
        <f aca="true" t="shared" si="0" ref="D10:L10">D11+D24+D36+D30+D19</f>
        <v>7632</v>
      </c>
      <c r="E10" s="163">
        <f t="shared" si="0"/>
        <v>15436</v>
      </c>
      <c r="F10" s="164">
        <f t="shared" si="0"/>
        <v>8744</v>
      </c>
      <c r="G10" s="165">
        <f t="shared" si="0"/>
        <v>17644</v>
      </c>
      <c r="H10" s="166">
        <f t="shared" si="0"/>
        <v>9844</v>
      </c>
      <c r="I10" s="163">
        <f>I11+I24+I36+I30+I19</f>
        <v>15760</v>
      </c>
      <c r="J10" s="164">
        <f>J11+J24+J36+J30+J19</f>
        <v>8495</v>
      </c>
      <c r="K10" s="163">
        <f t="shared" si="0"/>
        <v>14299</v>
      </c>
      <c r="L10" s="164">
        <f t="shared" si="0"/>
        <v>7591</v>
      </c>
      <c r="M10" s="362">
        <f aca="true" t="shared" si="1" ref="M10:M46">K10/C10*100</f>
        <v>108.06378476420797</v>
      </c>
      <c r="N10" s="364">
        <f aca="true" t="shared" si="2" ref="N10:N46">L10/D10*100</f>
        <v>99.46278825995807</v>
      </c>
      <c r="O10" s="361">
        <f aca="true" t="shared" si="3" ref="O10:O46">K10/I10*100</f>
        <v>90.72969543147208</v>
      </c>
      <c r="P10" s="363">
        <f aca="true" t="shared" si="4" ref="P10:P46">L10/J10*100</f>
        <v>89.35844614479105</v>
      </c>
    </row>
    <row r="11" spans="1:16" s="235" customFormat="1" ht="18.75" customHeight="1">
      <c r="A11" s="246" t="s">
        <v>369</v>
      </c>
      <c r="B11" s="254"/>
      <c r="C11" s="157">
        <f>SUM(C12:C18)</f>
        <v>3288</v>
      </c>
      <c r="D11" s="160">
        <f aca="true" t="shared" si="5" ref="D11:L11">SUM(D12:D18)</f>
        <v>1955</v>
      </c>
      <c r="E11" s="157">
        <f t="shared" si="5"/>
        <v>3734</v>
      </c>
      <c r="F11" s="158">
        <f t="shared" si="5"/>
        <v>2129</v>
      </c>
      <c r="G11" s="159">
        <f t="shared" si="5"/>
        <v>3762</v>
      </c>
      <c r="H11" s="160">
        <f t="shared" si="5"/>
        <v>2138</v>
      </c>
      <c r="I11" s="157">
        <f>SUM(I12:I18)</f>
        <v>3417</v>
      </c>
      <c r="J11" s="158">
        <f>SUM(J12:J18)</f>
        <v>1801</v>
      </c>
      <c r="K11" s="157">
        <f t="shared" si="5"/>
        <v>3181</v>
      </c>
      <c r="L11" s="158">
        <f t="shared" si="5"/>
        <v>1765</v>
      </c>
      <c r="M11" s="231">
        <f t="shared" si="1"/>
        <v>96.74574209245742</v>
      </c>
      <c r="N11" s="232">
        <f t="shared" si="2"/>
        <v>90.28132992327366</v>
      </c>
      <c r="O11" s="233">
        <f t="shared" si="3"/>
        <v>93.09335674568335</v>
      </c>
      <c r="P11" s="234">
        <f t="shared" si="4"/>
        <v>98.00111049416991</v>
      </c>
    </row>
    <row r="12" spans="1:16" s="220" customFormat="1" ht="18.75" customHeight="1">
      <c r="A12" s="380" t="s">
        <v>112</v>
      </c>
      <c r="B12" s="236" t="s">
        <v>118</v>
      </c>
      <c r="C12" s="17">
        <v>327</v>
      </c>
      <c r="D12" s="6">
        <v>160</v>
      </c>
      <c r="E12" s="17">
        <v>490</v>
      </c>
      <c r="F12" s="95">
        <v>267</v>
      </c>
      <c r="G12" s="5">
        <v>466</v>
      </c>
      <c r="H12" s="6">
        <v>255</v>
      </c>
      <c r="I12" s="17">
        <v>440</v>
      </c>
      <c r="J12" s="95">
        <v>223</v>
      </c>
      <c r="K12" s="17">
        <v>534</v>
      </c>
      <c r="L12" s="95">
        <v>297</v>
      </c>
      <c r="M12" s="237">
        <f t="shared" si="1"/>
        <v>163.30275229357798</v>
      </c>
      <c r="N12" s="238">
        <f t="shared" si="2"/>
        <v>185.625</v>
      </c>
      <c r="O12" s="239">
        <f t="shared" si="3"/>
        <v>121.36363636363636</v>
      </c>
      <c r="P12" s="240">
        <f t="shared" si="4"/>
        <v>133.18385650224215</v>
      </c>
    </row>
    <row r="13" spans="1:16" s="220" customFormat="1" ht="18.75" customHeight="1">
      <c r="A13" s="380"/>
      <c r="B13" s="236" t="s">
        <v>124</v>
      </c>
      <c r="C13" s="17">
        <v>886</v>
      </c>
      <c r="D13" s="6">
        <v>528</v>
      </c>
      <c r="E13" s="17">
        <v>875</v>
      </c>
      <c r="F13" s="95">
        <v>506</v>
      </c>
      <c r="G13" s="5">
        <v>833</v>
      </c>
      <c r="H13" s="6">
        <v>525</v>
      </c>
      <c r="I13" s="17">
        <v>723</v>
      </c>
      <c r="J13" s="95">
        <v>394</v>
      </c>
      <c r="K13" s="17">
        <v>710</v>
      </c>
      <c r="L13" s="95">
        <v>428</v>
      </c>
      <c r="M13" s="237">
        <f t="shared" si="1"/>
        <v>80.1354401805869</v>
      </c>
      <c r="N13" s="238">
        <f t="shared" si="2"/>
        <v>81.06060606060606</v>
      </c>
      <c r="O13" s="239">
        <f t="shared" si="3"/>
        <v>98.20193637621023</v>
      </c>
      <c r="P13" s="240">
        <f t="shared" si="4"/>
        <v>108.62944162436547</v>
      </c>
    </row>
    <row r="14" spans="1:16" s="220" customFormat="1" ht="18.75" customHeight="1">
      <c r="A14" s="380"/>
      <c r="B14" s="236" t="s">
        <v>119</v>
      </c>
      <c r="C14" s="17">
        <v>232</v>
      </c>
      <c r="D14" s="6">
        <v>167</v>
      </c>
      <c r="E14" s="17">
        <v>272</v>
      </c>
      <c r="F14" s="95">
        <v>187</v>
      </c>
      <c r="G14" s="5">
        <v>333</v>
      </c>
      <c r="H14" s="6">
        <v>223</v>
      </c>
      <c r="I14" s="17">
        <v>240</v>
      </c>
      <c r="J14" s="95">
        <v>137</v>
      </c>
      <c r="K14" s="17">
        <v>132</v>
      </c>
      <c r="L14" s="95">
        <v>79</v>
      </c>
      <c r="M14" s="237">
        <f t="shared" si="1"/>
        <v>56.896551724137936</v>
      </c>
      <c r="N14" s="238">
        <f t="shared" si="2"/>
        <v>47.30538922155689</v>
      </c>
      <c r="O14" s="239">
        <f t="shared" si="3"/>
        <v>55.00000000000001</v>
      </c>
      <c r="P14" s="240">
        <f t="shared" si="4"/>
        <v>57.66423357664233</v>
      </c>
    </row>
    <row r="15" spans="1:16" s="220" customFormat="1" ht="18.75" customHeight="1">
      <c r="A15" s="380"/>
      <c r="B15" s="236" t="s">
        <v>120</v>
      </c>
      <c r="C15" s="17">
        <v>344</v>
      </c>
      <c r="D15" s="6">
        <v>194</v>
      </c>
      <c r="E15" s="17">
        <v>534</v>
      </c>
      <c r="F15" s="95">
        <v>298</v>
      </c>
      <c r="G15" s="5">
        <v>513</v>
      </c>
      <c r="H15" s="6">
        <v>261</v>
      </c>
      <c r="I15" s="17">
        <v>437</v>
      </c>
      <c r="J15" s="95">
        <v>213</v>
      </c>
      <c r="K15" s="17">
        <v>370</v>
      </c>
      <c r="L15" s="95">
        <v>181</v>
      </c>
      <c r="M15" s="237">
        <f t="shared" si="1"/>
        <v>107.55813953488371</v>
      </c>
      <c r="N15" s="238">
        <f t="shared" si="2"/>
        <v>93.29896907216495</v>
      </c>
      <c r="O15" s="239">
        <f t="shared" si="3"/>
        <v>84.66819221967964</v>
      </c>
      <c r="P15" s="240">
        <f t="shared" si="4"/>
        <v>84.97652582159625</v>
      </c>
    </row>
    <row r="16" spans="1:16" s="220" customFormat="1" ht="15.75">
      <c r="A16" s="380"/>
      <c r="B16" s="236" t="s">
        <v>121</v>
      </c>
      <c r="C16" s="17">
        <v>848</v>
      </c>
      <c r="D16" s="6">
        <v>558</v>
      </c>
      <c r="E16" s="17">
        <v>828</v>
      </c>
      <c r="F16" s="95">
        <v>461</v>
      </c>
      <c r="G16" s="5">
        <v>895</v>
      </c>
      <c r="H16" s="6">
        <v>486</v>
      </c>
      <c r="I16" s="17">
        <v>884</v>
      </c>
      <c r="J16" s="95">
        <v>471</v>
      </c>
      <c r="K16" s="17">
        <v>793</v>
      </c>
      <c r="L16" s="95">
        <v>449</v>
      </c>
      <c r="M16" s="237">
        <f t="shared" si="1"/>
        <v>93.51415094339622</v>
      </c>
      <c r="N16" s="238">
        <f t="shared" si="2"/>
        <v>80.46594982078852</v>
      </c>
      <c r="O16" s="239">
        <f t="shared" si="3"/>
        <v>89.70588235294117</v>
      </c>
      <c r="P16" s="240">
        <f t="shared" si="4"/>
        <v>95.32908704883228</v>
      </c>
    </row>
    <row r="17" spans="1:16" s="220" customFormat="1" ht="15.75">
      <c r="A17" s="380"/>
      <c r="B17" s="236" t="s">
        <v>122</v>
      </c>
      <c r="C17" s="241">
        <v>283</v>
      </c>
      <c r="D17" s="242">
        <v>182</v>
      </c>
      <c r="E17" s="17">
        <v>310</v>
      </c>
      <c r="F17" s="95">
        <v>181</v>
      </c>
      <c r="G17" s="241">
        <v>322</v>
      </c>
      <c r="H17" s="242">
        <v>178</v>
      </c>
      <c r="I17" s="17">
        <v>271</v>
      </c>
      <c r="J17" s="95">
        <v>142</v>
      </c>
      <c r="K17" s="17">
        <v>296</v>
      </c>
      <c r="L17" s="95">
        <v>157</v>
      </c>
      <c r="M17" s="237">
        <f t="shared" si="1"/>
        <v>104.59363957597174</v>
      </c>
      <c r="N17" s="238">
        <f t="shared" si="2"/>
        <v>86.26373626373626</v>
      </c>
      <c r="O17" s="239">
        <f t="shared" si="3"/>
        <v>109.22509225092251</v>
      </c>
      <c r="P17" s="240">
        <f t="shared" si="4"/>
        <v>110.56338028169014</v>
      </c>
    </row>
    <row r="18" spans="1:16" s="220" customFormat="1" ht="15.75">
      <c r="A18" s="381"/>
      <c r="B18" s="243" t="s">
        <v>123</v>
      </c>
      <c r="C18" s="8">
        <v>368</v>
      </c>
      <c r="D18" s="9">
        <v>166</v>
      </c>
      <c r="E18" s="18">
        <v>425</v>
      </c>
      <c r="F18" s="96">
        <v>229</v>
      </c>
      <c r="G18" s="8">
        <v>400</v>
      </c>
      <c r="H18" s="9">
        <v>210</v>
      </c>
      <c r="I18" s="18">
        <v>422</v>
      </c>
      <c r="J18" s="96">
        <v>221</v>
      </c>
      <c r="K18" s="18">
        <v>346</v>
      </c>
      <c r="L18" s="96">
        <v>174</v>
      </c>
      <c r="M18" s="250">
        <f t="shared" si="1"/>
        <v>94.02173913043478</v>
      </c>
      <c r="N18" s="251">
        <f t="shared" si="2"/>
        <v>104.81927710843372</v>
      </c>
      <c r="O18" s="252">
        <f t="shared" si="3"/>
        <v>81.99052132701422</v>
      </c>
      <c r="P18" s="253">
        <f t="shared" si="4"/>
        <v>78.73303167420815</v>
      </c>
    </row>
    <row r="19" spans="1:16" s="235" customFormat="1" ht="15.75">
      <c r="A19" s="229" t="s">
        <v>370</v>
      </c>
      <c r="B19" s="254"/>
      <c r="C19" s="244">
        <f>SUM(C20:C23)</f>
        <v>2659</v>
      </c>
      <c r="D19" s="245">
        <f aca="true" t="shared" si="6" ref="D19:L19">SUM(D20:D23)</f>
        <v>1395</v>
      </c>
      <c r="E19" s="157">
        <f t="shared" si="6"/>
        <v>2912</v>
      </c>
      <c r="F19" s="158">
        <f t="shared" si="6"/>
        <v>1596</v>
      </c>
      <c r="G19" s="244">
        <f t="shared" si="6"/>
        <v>3099</v>
      </c>
      <c r="H19" s="245">
        <f t="shared" si="6"/>
        <v>1689</v>
      </c>
      <c r="I19" s="157">
        <f>SUM(I20:I23)</f>
        <v>2657</v>
      </c>
      <c r="J19" s="158">
        <f>SUM(J20:J23)</f>
        <v>1339</v>
      </c>
      <c r="K19" s="157">
        <f t="shared" si="6"/>
        <v>2675</v>
      </c>
      <c r="L19" s="158">
        <f t="shared" si="6"/>
        <v>1430</v>
      </c>
      <c r="M19" s="231">
        <f t="shared" si="1"/>
        <v>100.60172997367431</v>
      </c>
      <c r="N19" s="232">
        <f t="shared" si="2"/>
        <v>102.5089605734767</v>
      </c>
      <c r="O19" s="233">
        <f t="shared" si="3"/>
        <v>100.67745577719232</v>
      </c>
      <c r="P19" s="234">
        <f t="shared" si="4"/>
        <v>106.79611650485437</v>
      </c>
    </row>
    <row r="20" spans="1:16" s="220" customFormat="1" ht="15.75">
      <c r="A20" s="380" t="s">
        <v>112</v>
      </c>
      <c r="B20" s="236" t="s">
        <v>125</v>
      </c>
      <c r="C20" s="241">
        <v>561</v>
      </c>
      <c r="D20" s="242">
        <v>290</v>
      </c>
      <c r="E20" s="17">
        <v>596</v>
      </c>
      <c r="F20" s="95">
        <v>326</v>
      </c>
      <c r="G20" s="241">
        <v>693</v>
      </c>
      <c r="H20" s="242">
        <v>382</v>
      </c>
      <c r="I20" s="17">
        <v>538</v>
      </c>
      <c r="J20" s="95">
        <v>266</v>
      </c>
      <c r="K20" s="17">
        <v>570</v>
      </c>
      <c r="L20" s="95">
        <v>313</v>
      </c>
      <c r="M20" s="237">
        <f t="shared" si="1"/>
        <v>101.60427807486631</v>
      </c>
      <c r="N20" s="238">
        <f t="shared" si="2"/>
        <v>107.93103448275862</v>
      </c>
      <c r="O20" s="239">
        <f t="shared" si="3"/>
        <v>105.94795539033457</v>
      </c>
      <c r="P20" s="240">
        <f t="shared" si="4"/>
        <v>117.66917293233084</v>
      </c>
    </row>
    <row r="21" spans="1:16" s="220" customFormat="1" ht="15.75">
      <c r="A21" s="380"/>
      <c r="B21" s="236" t="s">
        <v>133</v>
      </c>
      <c r="C21" s="241">
        <v>1227</v>
      </c>
      <c r="D21" s="242">
        <v>651</v>
      </c>
      <c r="E21" s="17">
        <v>1293</v>
      </c>
      <c r="F21" s="95">
        <v>709</v>
      </c>
      <c r="G21" s="241">
        <v>1204</v>
      </c>
      <c r="H21" s="242">
        <v>673</v>
      </c>
      <c r="I21" s="17">
        <v>1180</v>
      </c>
      <c r="J21" s="95">
        <v>628</v>
      </c>
      <c r="K21" s="17">
        <v>1103</v>
      </c>
      <c r="L21" s="95">
        <v>583</v>
      </c>
      <c r="M21" s="237">
        <f t="shared" si="1"/>
        <v>89.89405052974735</v>
      </c>
      <c r="N21" s="238">
        <f t="shared" si="2"/>
        <v>89.55453149001536</v>
      </c>
      <c r="O21" s="239">
        <f t="shared" si="3"/>
        <v>93.47457627118644</v>
      </c>
      <c r="P21" s="240">
        <f t="shared" si="4"/>
        <v>92.83439490445859</v>
      </c>
    </row>
    <row r="22" spans="1:16" s="220" customFormat="1" ht="15.75">
      <c r="A22" s="380"/>
      <c r="B22" s="236" t="s">
        <v>126</v>
      </c>
      <c r="C22" s="241">
        <v>361</v>
      </c>
      <c r="D22" s="242">
        <v>209</v>
      </c>
      <c r="E22" s="17">
        <v>392</v>
      </c>
      <c r="F22" s="95">
        <v>208</v>
      </c>
      <c r="G22" s="241">
        <v>450</v>
      </c>
      <c r="H22" s="242">
        <v>233</v>
      </c>
      <c r="I22" s="17">
        <v>360</v>
      </c>
      <c r="J22" s="95">
        <v>162</v>
      </c>
      <c r="K22" s="17">
        <v>375</v>
      </c>
      <c r="L22" s="95">
        <v>177</v>
      </c>
      <c r="M22" s="237">
        <f t="shared" si="1"/>
        <v>103.87811634349032</v>
      </c>
      <c r="N22" s="238">
        <f t="shared" si="2"/>
        <v>84.688995215311</v>
      </c>
      <c r="O22" s="239">
        <f t="shared" si="3"/>
        <v>104.16666666666667</v>
      </c>
      <c r="P22" s="240">
        <f t="shared" si="4"/>
        <v>109.25925925925925</v>
      </c>
    </row>
    <row r="23" spans="1:16" s="220" customFormat="1" ht="15.75">
      <c r="A23" s="381"/>
      <c r="B23" s="243" t="s">
        <v>127</v>
      </c>
      <c r="C23" s="8">
        <v>510</v>
      </c>
      <c r="D23" s="9">
        <v>245</v>
      </c>
      <c r="E23" s="18">
        <v>631</v>
      </c>
      <c r="F23" s="96">
        <v>353</v>
      </c>
      <c r="G23" s="8">
        <v>752</v>
      </c>
      <c r="H23" s="9">
        <v>401</v>
      </c>
      <c r="I23" s="18">
        <v>579</v>
      </c>
      <c r="J23" s="96">
        <v>283</v>
      </c>
      <c r="K23" s="18">
        <v>627</v>
      </c>
      <c r="L23" s="96">
        <v>357</v>
      </c>
      <c r="M23" s="250">
        <f t="shared" si="1"/>
        <v>122.94117647058825</v>
      </c>
      <c r="N23" s="251">
        <f t="shared" si="2"/>
        <v>145.7142857142857</v>
      </c>
      <c r="O23" s="252">
        <f t="shared" si="3"/>
        <v>108.29015544041451</v>
      </c>
      <c r="P23" s="253">
        <f t="shared" si="4"/>
        <v>126.14840989399295</v>
      </c>
    </row>
    <row r="24" spans="1:16" s="235" customFormat="1" ht="15.75">
      <c r="A24" s="246" t="s">
        <v>371</v>
      </c>
      <c r="B24" s="254"/>
      <c r="C24" s="244">
        <f>SUM(C25:C29)</f>
        <v>1742</v>
      </c>
      <c r="D24" s="245">
        <f aca="true" t="shared" si="7" ref="D24:L24">SUM(D25:D29)</f>
        <v>993</v>
      </c>
      <c r="E24" s="157">
        <f t="shared" si="7"/>
        <v>1948</v>
      </c>
      <c r="F24" s="158">
        <f t="shared" si="7"/>
        <v>1059</v>
      </c>
      <c r="G24" s="244">
        <f t="shared" si="7"/>
        <v>2239</v>
      </c>
      <c r="H24" s="245">
        <f t="shared" si="7"/>
        <v>1260</v>
      </c>
      <c r="I24" s="157">
        <f>SUM(I25:I29)</f>
        <v>2107</v>
      </c>
      <c r="J24" s="158">
        <f>SUM(J25:J29)</f>
        <v>1132</v>
      </c>
      <c r="K24" s="157">
        <f t="shared" si="7"/>
        <v>1695</v>
      </c>
      <c r="L24" s="158">
        <f t="shared" si="7"/>
        <v>836</v>
      </c>
      <c r="M24" s="231">
        <f t="shared" si="1"/>
        <v>97.30195177956372</v>
      </c>
      <c r="N24" s="232">
        <f t="shared" si="2"/>
        <v>84.18932527693856</v>
      </c>
      <c r="O24" s="233">
        <f t="shared" si="3"/>
        <v>80.44613194114856</v>
      </c>
      <c r="P24" s="234">
        <f t="shared" si="4"/>
        <v>73.85159010600707</v>
      </c>
    </row>
    <row r="25" spans="1:16" s="220" customFormat="1" ht="15.75">
      <c r="A25" s="380" t="s">
        <v>112</v>
      </c>
      <c r="B25" s="236" t="s">
        <v>128</v>
      </c>
      <c r="C25" s="241">
        <v>448</v>
      </c>
      <c r="D25" s="242">
        <v>250</v>
      </c>
      <c r="E25" s="17">
        <v>381</v>
      </c>
      <c r="F25" s="95">
        <v>195</v>
      </c>
      <c r="G25" s="241">
        <v>451</v>
      </c>
      <c r="H25" s="242">
        <v>264</v>
      </c>
      <c r="I25" s="17">
        <v>521</v>
      </c>
      <c r="J25" s="95">
        <v>276</v>
      </c>
      <c r="K25" s="17">
        <v>413</v>
      </c>
      <c r="L25" s="95">
        <v>217</v>
      </c>
      <c r="M25" s="237">
        <f t="shared" si="1"/>
        <v>92.1875</v>
      </c>
      <c r="N25" s="238">
        <f t="shared" si="2"/>
        <v>86.8</v>
      </c>
      <c r="O25" s="239">
        <f t="shared" si="3"/>
        <v>79.27063339731286</v>
      </c>
      <c r="P25" s="240">
        <f t="shared" si="4"/>
        <v>78.62318840579711</v>
      </c>
    </row>
    <row r="26" spans="1:16" s="220" customFormat="1" ht="15.75">
      <c r="A26" s="380"/>
      <c r="B26" s="236" t="s">
        <v>129</v>
      </c>
      <c r="C26" s="241">
        <v>268</v>
      </c>
      <c r="D26" s="242">
        <v>145</v>
      </c>
      <c r="E26" s="17">
        <v>397</v>
      </c>
      <c r="F26" s="95">
        <v>225</v>
      </c>
      <c r="G26" s="241">
        <v>473</v>
      </c>
      <c r="H26" s="242">
        <v>259</v>
      </c>
      <c r="I26" s="17">
        <v>368</v>
      </c>
      <c r="J26" s="95">
        <v>179</v>
      </c>
      <c r="K26" s="17">
        <v>325</v>
      </c>
      <c r="L26" s="95">
        <v>170</v>
      </c>
      <c r="M26" s="237">
        <f t="shared" si="1"/>
        <v>121.26865671641791</v>
      </c>
      <c r="N26" s="238">
        <f t="shared" si="2"/>
        <v>117.24137931034481</v>
      </c>
      <c r="O26" s="239">
        <f t="shared" si="3"/>
        <v>88.31521739130434</v>
      </c>
      <c r="P26" s="240">
        <f t="shared" si="4"/>
        <v>94.97206703910615</v>
      </c>
    </row>
    <row r="27" spans="1:16" s="220" customFormat="1" ht="15.75">
      <c r="A27" s="380"/>
      <c r="B27" s="236" t="s">
        <v>132</v>
      </c>
      <c r="C27" s="241">
        <v>456</v>
      </c>
      <c r="D27" s="242">
        <v>285</v>
      </c>
      <c r="E27" s="17">
        <v>548</v>
      </c>
      <c r="F27" s="95">
        <v>307</v>
      </c>
      <c r="G27" s="241">
        <v>568</v>
      </c>
      <c r="H27" s="242">
        <v>292</v>
      </c>
      <c r="I27" s="17">
        <v>552</v>
      </c>
      <c r="J27" s="95">
        <v>297</v>
      </c>
      <c r="K27" s="17">
        <v>424</v>
      </c>
      <c r="L27" s="95">
        <v>184</v>
      </c>
      <c r="M27" s="237">
        <f t="shared" si="1"/>
        <v>92.98245614035088</v>
      </c>
      <c r="N27" s="238">
        <f t="shared" si="2"/>
        <v>64.56140350877193</v>
      </c>
      <c r="O27" s="239">
        <f t="shared" si="3"/>
        <v>76.81159420289855</v>
      </c>
      <c r="P27" s="240">
        <f t="shared" si="4"/>
        <v>61.95286195286195</v>
      </c>
    </row>
    <row r="28" spans="1:16" s="220" customFormat="1" ht="15.75">
      <c r="A28" s="380"/>
      <c r="B28" s="236" t="s">
        <v>130</v>
      </c>
      <c r="C28" s="241">
        <v>355</v>
      </c>
      <c r="D28" s="242">
        <v>205</v>
      </c>
      <c r="E28" s="17">
        <v>366</v>
      </c>
      <c r="F28" s="95">
        <v>222</v>
      </c>
      <c r="G28" s="241">
        <v>399</v>
      </c>
      <c r="H28" s="242">
        <v>235</v>
      </c>
      <c r="I28" s="17">
        <v>347</v>
      </c>
      <c r="J28" s="95">
        <v>208</v>
      </c>
      <c r="K28" s="17">
        <v>301</v>
      </c>
      <c r="L28" s="95">
        <v>155</v>
      </c>
      <c r="M28" s="237">
        <f t="shared" si="1"/>
        <v>84.78873239436619</v>
      </c>
      <c r="N28" s="238">
        <f t="shared" si="2"/>
        <v>75.60975609756098</v>
      </c>
      <c r="O28" s="239">
        <f t="shared" si="3"/>
        <v>86.74351585014409</v>
      </c>
      <c r="P28" s="240">
        <f t="shared" si="4"/>
        <v>74.51923076923077</v>
      </c>
    </row>
    <row r="29" spans="1:16" s="220" customFormat="1" ht="15.75">
      <c r="A29" s="380"/>
      <c r="B29" s="236" t="s">
        <v>131</v>
      </c>
      <c r="C29" s="18">
        <v>215</v>
      </c>
      <c r="D29" s="9">
        <v>108</v>
      </c>
      <c r="E29" s="18">
        <v>256</v>
      </c>
      <c r="F29" s="96">
        <v>110</v>
      </c>
      <c r="G29" s="8">
        <v>348</v>
      </c>
      <c r="H29" s="9">
        <v>210</v>
      </c>
      <c r="I29" s="18">
        <v>319</v>
      </c>
      <c r="J29" s="96">
        <v>172</v>
      </c>
      <c r="K29" s="18">
        <v>232</v>
      </c>
      <c r="L29" s="96">
        <v>110</v>
      </c>
      <c r="M29" s="250">
        <f t="shared" si="1"/>
        <v>107.90697674418605</v>
      </c>
      <c r="N29" s="251">
        <f t="shared" si="2"/>
        <v>101.85185185185186</v>
      </c>
      <c r="O29" s="252">
        <f t="shared" si="3"/>
        <v>72.72727272727273</v>
      </c>
      <c r="P29" s="253">
        <f t="shared" si="4"/>
        <v>63.95348837209303</v>
      </c>
    </row>
    <row r="30" spans="1:16" s="235" customFormat="1" ht="15.75">
      <c r="A30" s="230" t="s">
        <v>372</v>
      </c>
      <c r="B30" s="247"/>
      <c r="C30" s="157">
        <f aca="true" t="shared" si="8" ref="C30:L30">SUM(C31:C35)</f>
        <v>1823</v>
      </c>
      <c r="D30" s="160">
        <f t="shared" si="8"/>
        <v>1047</v>
      </c>
      <c r="E30" s="157">
        <f t="shared" si="8"/>
        <v>2113</v>
      </c>
      <c r="F30" s="158">
        <f t="shared" si="8"/>
        <v>1205</v>
      </c>
      <c r="G30" s="159">
        <f t="shared" si="8"/>
        <v>2363</v>
      </c>
      <c r="H30" s="160">
        <f t="shared" si="8"/>
        <v>1324</v>
      </c>
      <c r="I30" s="157">
        <f>SUM(I31:I35)</f>
        <v>1954</v>
      </c>
      <c r="J30" s="158">
        <f>SUM(J31:J35)</f>
        <v>1055</v>
      </c>
      <c r="K30" s="157">
        <f t="shared" si="8"/>
        <v>1751</v>
      </c>
      <c r="L30" s="158">
        <f t="shared" si="8"/>
        <v>875</v>
      </c>
      <c r="M30" s="231">
        <f t="shared" si="1"/>
        <v>96.05046626439933</v>
      </c>
      <c r="N30" s="232">
        <f t="shared" si="2"/>
        <v>83.57211079274116</v>
      </c>
      <c r="O30" s="233">
        <f t="shared" si="3"/>
        <v>89.61105424769703</v>
      </c>
      <c r="P30" s="234">
        <f t="shared" si="4"/>
        <v>82.93838862559242</v>
      </c>
    </row>
    <row r="31" spans="1:16" s="220" customFormat="1" ht="15.75">
      <c r="A31" s="380" t="s">
        <v>112</v>
      </c>
      <c r="B31" s="248" t="s">
        <v>113</v>
      </c>
      <c r="C31" s="17">
        <v>174</v>
      </c>
      <c r="D31" s="6">
        <v>101</v>
      </c>
      <c r="E31" s="17">
        <v>291</v>
      </c>
      <c r="F31" s="95">
        <v>173</v>
      </c>
      <c r="G31" s="5">
        <v>318</v>
      </c>
      <c r="H31" s="6">
        <v>157</v>
      </c>
      <c r="I31" s="17">
        <v>265</v>
      </c>
      <c r="J31" s="95">
        <v>142</v>
      </c>
      <c r="K31" s="17">
        <v>197</v>
      </c>
      <c r="L31" s="95">
        <v>92</v>
      </c>
      <c r="M31" s="237">
        <f t="shared" si="1"/>
        <v>113.2183908045977</v>
      </c>
      <c r="N31" s="238">
        <f t="shared" si="2"/>
        <v>91.0891089108911</v>
      </c>
      <c r="O31" s="239">
        <f t="shared" si="3"/>
        <v>74.33962264150942</v>
      </c>
      <c r="P31" s="240">
        <f t="shared" si="4"/>
        <v>64.7887323943662</v>
      </c>
    </row>
    <row r="32" spans="1:16" s="220" customFormat="1" ht="15.75">
      <c r="A32" s="380"/>
      <c r="B32" s="248" t="s">
        <v>114</v>
      </c>
      <c r="C32" s="17">
        <v>423</v>
      </c>
      <c r="D32" s="6">
        <v>256</v>
      </c>
      <c r="E32" s="17">
        <v>482</v>
      </c>
      <c r="F32" s="95">
        <v>282</v>
      </c>
      <c r="G32" s="5">
        <v>526</v>
      </c>
      <c r="H32" s="6">
        <v>260</v>
      </c>
      <c r="I32" s="17">
        <v>457</v>
      </c>
      <c r="J32" s="95">
        <v>266</v>
      </c>
      <c r="K32" s="17">
        <v>339</v>
      </c>
      <c r="L32" s="95">
        <v>154</v>
      </c>
      <c r="M32" s="237">
        <f t="shared" si="1"/>
        <v>80.1418439716312</v>
      </c>
      <c r="N32" s="238">
        <f t="shared" si="2"/>
        <v>60.15625</v>
      </c>
      <c r="O32" s="239">
        <f t="shared" si="3"/>
        <v>74.17943107221006</v>
      </c>
      <c r="P32" s="240">
        <f t="shared" si="4"/>
        <v>57.89473684210527</v>
      </c>
    </row>
    <row r="33" spans="1:16" s="220" customFormat="1" ht="15.75">
      <c r="A33" s="380"/>
      <c r="B33" s="248" t="s">
        <v>115</v>
      </c>
      <c r="C33" s="17">
        <v>656</v>
      </c>
      <c r="D33" s="6">
        <v>391</v>
      </c>
      <c r="E33" s="17">
        <v>552</v>
      </c>
      <c r="F33" s="95">
        <v>306</v>
      </c>
      <c r="G33" s="5">
        <v>650</v>
      </c>
      <c r="H33" s="6">
        <v>400</v>
      </c>
      <c r="I33" s="17">
        <v>640</v>
      </c>
      <c r="J33" s="95">
        <v>351</v>
      </c>
      <c r="K33" s="17">
        <v>576</v>
      </c>
      <c r="L33" s="95">
        <v>311</v>
      </c>
      <c r="M33" s="237">
        <f t="shared" si="1"/>
        <v>87.8048780487805</v>
      </c>
      <c r="N33" s="238">
        <f t="shared" si="2"/>
        <v>79.53964194373401</v>
      </c>
      <c r="O33" s="239">
        <f t="shared" si="3"/>
        <v>90</v>
      </c>
      <c r="P33" s="240">
        <f t="shared" si="4"/>
        <v>88.6039886039886</v>
      </c>
    </row>
    <row r="34" spans="1:16" s="220" customFormat="1" ht="15.75">
      <c r="A34" s="380"/>
      <c r="B34" s="248" t="s">
        <v>116</v>
      </c>
      <c r="C34" s="17">
        <v>297</v>
      </c>
      <c r="D34" s="6">
        <v>158</v>
      </c>
      <c r="E34" s="17">
        <v>487</v>
      </c>
      <c r="F34" s="95">
        <v>275</v>
      </c>
      <c r="G34" s="5">
        <v>468</v>
      </c>
      <c r="H34" s="6">
        <v>266</v>
      </c>
      <c r="I34" s="17">
        <v>295</v>
      </c>
      <c r="J34" s="95">
        <v>148</v>
      </c>
      <c r="K34" s="17">
        <v>303</v>
      </c>
      <c r="L34" s="95">
        <v>145</v>
      </c>
      <c r="M34" s="237">
        <f t="shared" si="1"/>
        <v>102.020202020202</v>
      </c>
      <c r="N34" s="238">
        <f t="shared" si="2"/>
        <v>91.77215189873418</v>
      </c>
      <c r="O34" s="239">
        <f t="shared" si="3"/>
        <v>102.71186440677967</v>
      </c>
      <c r="P34" s="240">
        <f t="shared" si="4"/>
        <v>97.97297297297297</v>
      </c>
    </row>
    <row r="35" spans="1:16" s="220" customFormat="1" ht="15.75">
      <c r="A35" s="381"/>
      <c r="B35" s="249" t="s">
        <v>117</v>
      </c>
      <c r="C35" s="18">
        <v>273</v>
      </c>
      <c r="D35" s="9">
        <v>141</v>
      </c>
      <c r="E35" s="18">
        <v>301</v>
      </c>
      <c r="F35" s="96">
        <v>169</v>
      </c>
      <c r="G35" s="8">
        <v>401</v>
      </c>
      <c r="H35" s="9">
        <v>241</v>
      </c>
      <c r="I35" s="18">
        <v>297</v>
      </c>
      <c r="J35" s="96">
        <v>148</v>
      </c>
      <c r="K35" s="18">
        <v>336</v>
      </c>
      <c r="L35" s="96">
        <v>173</v>
      </c>
      <c r="M35" s="250">
        <f t="shared" si="1"/>
        <v>123.07692307692308</v>
      </c>
      <c r="N35" s="251">
        <f t="shared" si="2"/>
        <v>122.69503546099291</v>
      </c>
      <c r="O35" s="252">
        <f t="shared" si="3"/>
        <v>113.13131313131312</v>
      </c>
      <c r="P35" s="253">
        <f t="shared" si="4"/>
        <v>116.89189189189189</v>
      </c>
    </row>
    <row r="36" spans="1:16" s="235" customFormat="1" ht="15.75">
      <c r="A36" s="254" t="s">
        <v>373</v>
      </c>
      <c r="B36" s="255"/>
      <c r="C36" s="244">
        <f>SUM(C37:C46)</f>
        <v>3720</v>
      </c>
      <c r="D36" s="245">
        <f aca="true" t="shared" si="9" ref="D36:L36">SUM(D37:D46)</f>
        <v>2242</v>
      </c>
      <c r="E36" s="157">
        <f t="shared" si="9"/>
        <v>4729</v>
      </c>
      <c r="F36" s="158">
        <f t="shared" si="9"/>
        <v>2755</v>
      </c>
      <c r="G36" s="244">
        <f t="shared" si="9"/>
        <v>6181</v>
      </c>
      <c r="H36" s="245">
        <f t="shared" si="9"/>
        <v>3433</v>
      </c>
      <c r="I36" s="157">
        <f>SUM(I37:I46)</f>
        <v>5625</v>
      </c>
      <c r="J36" s="158">
        <f>SUM(J37:J46)</f>
        <v>3168</v>
      </c>
      <c r="K36" s="157">
        <f t="shared" si="9"/>
        <v>4997</v>
      </c>
      <c r="L36" s="158">
        <f t="shared" si="9"/>
        <v>2685</v>
      </c>
      <c r="M36" s="256">
        <f t="shared" si="1"/>
        <v>134.3279569892473</v>
      </c>
      <c r="N36" s="257">
        <f t="shared" si="2"/>
        <v>119.75914362176627</v>
      </c>
      <c r="O36" s="256">
        <f t="shared" si="3"/>
        <v>88.83555555555556</v>
      </c>
      <c r="P36" s="258">
        <f t="shared" si="4"/>
        <v>84.75378787878788</v>
      </c>
    </row>
    <row r="37" spans="1:16" s="220" customFormat="1" ht="15.75">
      <c r="A37" s="380" t="s">
        <v>112</v>
      </c>
      <c r="B37" s="248" t="s">
        <v>135</v>
      </c>
      <c r="C37" s="241">
        <v>591</v>
      </c>
      <c r="D37" s="242">
        <v>364</v>
      </c>
      <c r="E37" s="17">
        <v>741</v>
      </c>
      <c r="F37" s="95">
        <v>430</v>
      </c>
      <c r="G37" s="241">
        <v>818</v>
      </c>
      <c r="H37" s="242">
        <v>456</v>
      </c>
      <c r="I37" s="17">
        <v>795</v>
      </c>
      <c r="J37" s="95">
        <v>441</v>
      </c>
      <c r="K37" s="17">
        <v>845</v>
      </c>
      <c r="L37" s="95">
        <v>501</v>
      </c>
      <c r="M37" s="239">
        <f t="shared" si="1"/>
        <v>142.97800338409476</v>
      </c>
      <c r="N37" s="238">
        <f t="shared" si="2"/>
        <v>137.63736263736263</v>
      </c>
      <c r="O37" s="239">
        <f t="shared" si="3"/>
        <v>106.28930817610063</v>
      </c>
      <c r="P37" s="240">
        <f t="shared" si="4"/>
        <v>113.60544217687074</v>
      </c>
    </row>
    <row r="38" spans="1:16" s="220" customFormat="1" ht="15.75">
      <c r="A38" s="380"/>
      <c r="B38" s="248" t="s">
        <v>136</v>
      </c>
      <c r="C38" s="241">
        <v>224</v>
      </c>
      <c r="D38" s="242">
        <v>117</v>
      </c>
      <c r="E38" s="17">
        <v>289</v>
      </c>
      <c r="F38" s="95">
        <v>174</v>
      </c>
      <c r="G38" s="241">
        <v>261</v>
      </c>
      <c r="H38" s="242">
        <v>124</v>
      </c>
      <c r="I38" s="17">
        <v>285</v>
      </c>
      <c r="J38" s="95">
        <v>132</v>
      </c>
      <c r="K38" s="17">
        <v>260</v>
      </c>
      <c r="L38" s="95">
        <v>111</v>
      </c>
      <c r="M38" s="239">
        <f t="shared" si="1"/>
        <v>116.07142857142858</v>
      </c>
      <c r="N38" s="238">
        <f t="shared" si="2"/>
        <v>94.87179487179486</v>
      </c>
      <c r="O38" s="239">
        <f t="shared" si="3"/>
        <v>91.22807017543859</v>
      </c>
      <c r="P38" s="240">
        <f t="shared" si="4"/>
        <v>84.0909090909091</v>
      </c>
    </row>
    <row r="39" spans="1:16" s="220" customFormat="1" ht="15.75">
      <c r="A39" s="380"/>
      <c r="B39" s="248" t="s">
        <v>137</v>
      </c>
      <c r="C39" s="241">
        <v>137</v>
      </c>
      <c r="D39" s="242">
        <v>92</v>
      </c>
      <c r="E39" s="17">
        <v>183</v>
      </c>
      <c r="F39" s="95">
        <v>101</v>
      </c>
      <c r="G39" s="241">
        <v>180</v>
      </c>
      <c r="H39" s="242">
        <v>102</v>
      </c>
      <c r="I39" s="17">
        <v>199</v>
      </c>
      <c r="J39" s="95">
        <v>114</v>
      </c>
      <c r="K39" s="17">
        <v>161</v>
      </c>
      <c r="L39" s="95">
        <v>80</v>
      </c>
      <c r="M39" s="239">
        <f t="shared" si="1"/>
        <v>117.51824817518248</v>
      </c>
      <c r="N39" s="238">
        <f t="shared" si="2"/>
        <v>86.95652173913044</v>
      </c>
      <c r="O39" s="239">
        <f t="shared" si="3"/>
        <v>80.90452261306532</v>
      </c>
      <c r="P39" s="240">
        <f t="shared" si="4"/>
        <v>70.17543859649122</v>
      </c>
    </row>
    <row r="40" spans="1:16" s="220" customFormat="1" ht="15.75">
      <c r="A40" s="380"/>
      <c r="B40" s="248" t="s">
        <v>134</v>
      </c>
      <c r="C40" s="241">
        <v>255</v>
      </c>
      <c r="D40" s="242">
        <v>140</v>
      </c>
      <c r="E40" s="17">
        <v>374</v>
      </c>
      <c r="F40" s="95">
        <v>206</v>
      </c>
      <c r="G40" s="241">
        <v>457</v>
      </c>
      <c r="H40" s="242">
        <v>241</v>
      </c>
      <c r="I40" s="17">
        <v>447</v>
      </c>
      <c r="J40" s="95">
        <v>242</v>
      </c>
      <c r="K40" s="17">
        <v>342</v>
      </c>
      <c r="L40" s="95">
        <v>188</v>
      </c>
      <c r="M40" s="239">
        <f t="shared" si="1"/>
        <v>134.1176470588235</v>
      </c>
      <c r="N40" s="238">
        <f t="shared" si="2"/>
        <v>134.28571428571428</v>
      </c>
      <c r="O40" s="239">
        <f t="shared" si="3"/>
        <v>76.51006711409396</v>
      </c>
      <c r="P40" s="240">
        <f t="shared" si="4"/>
        <v>77.68595041322314</v>
      </c>
    </row>
    <row r="41" spans="1:16" s="220" customFormat="1" ht="15.75">
      <c r="A41" s="380"/>
      <c r="B41" s="248" t="s">
        <v>138</v>
      </c>
      <c r="C41" s="241">
        <v>224</v>
      </c>
      <c r="D41" s="242">
        <v>161</v>
      </c>
      <c r="E41" s="17">
        <v>247</v>
      </c>
      <c r="F41" s="95">
        <v>157</v>
      </c>
      <c r="G41" s="241">
        <v>315</v>
      </c>
      <c r="H41" s="242">
        <v>191</v>
      </c>
      <c r="I41" s="17">
        <v>305</v>
      </c>
      <c r="J41" s="95">
        <v>170</v>
      </c>
      <c r="K41" s="17">
        <v>271</v>
      </c>
      <c r="L41" s="95">
        <v>124</v>
      </c>
      <c r="M41" s="239">
        <f t="shared" si="1"/>
        <v>120.98214285714286</v>
      </c>
      <c r="N41" s="238">
        <f t="shared" si="2"/>
        <v>77.01863354037268</v>
      </c>
      <c r="O41" s="239">
        <f t="shared" si="3"/>
        <v>88.85245901639345</v>
      </c>
      <c r="P41" s="240">
        <f t="shared" si="4"/>
        <v>72.94117647058823</v>
      </c>
    </row>
    <row r="42" spans="1:16" s="220" customFormat="1" ht="15.75">
      <c r="A42" s="380"/>
      <c r="B42" s="248" t="s">
        <v>145</v>
      </c>
      <c r="C42" s="241">
        <v>1083</v>
      </c>
      <c r="D42" s="242">
        <v>690</v>
      </c>
      <c r="E42" s="17">
        <v>1468</v>
      </c>
      <c r="F42" s="95">
        <v>881</v>
      </c>
      <c r="G42" s="241">
        <v>2383</v>
      </c>
      <c r="H42" s="242">
        <v>1342</v>
      </c>
      <c r="I42" s="17">
        <v>2292</v>
      </c>
      <c r="J42" s="95">
        <v>1390</v>
      </c>
      <c r="K42" s="17">
        <v>1876</v>
      </c>
      <c r="L42" s="95">
        <v>1060</v>
      </c>
      <c r="M42" s="239">
        <f t="shared" si="1"/>
        <v>173.2225300092336</v>
      </c>
      <c r="N42" s="238">
        <f t="shared" si="2"/>
        <v>153.6231884057971</v>
      </c>
      <c r="O42" s="239">
        <f t="shared" si="3"/>
        <v>81.84991273996509</v>
      </c>
      <c r="P42" s="240">
        <f t="shared" si="4"/>
        <v>76.2589928057554</v>
      </c>
    </row>
    <row r="43" spans="1:16" s="220" customFormat="1" ht="15.75">
      <c r="A43" s="380"/>
      <c r="B43" s="248" t="s">
        <v>139</v>
      </c>
      <c r="C43" s="241">
        <v>287</v>
      </c>
      <c r="D43" s="242">
        <v>181</v>
      </c>
      <c r="E43" s="17">
        <v>394</v>
      </c>
      <c r="F43" s="95">
        <v>219</v>
      </c>
      <c r="G43" s="241">
        <v>512</v>
      </c>
      <c r="H43" s="242">
        <v>288</v>
      </c>
      <c r="I43" s="17">
        <v>409</v>
      </c>
      <c r="J43" s="95">
        <v>221</v>
      </c>
      <c r="K43" s="17">
        <v>304</v>
      </c>
      <c r="L43" s="95">
        <v>151</v>
      </c>
      <c r="M43" s="239">
        <f t="shared" si="1"/>
        <v>105.92334494773519</v>
      </c>
      <c r="N43" s="238">
        <f t="shared" si="2"/>
        <v>83.42541436464089</v>
      </c>
      <c r="O43" s="239">
        <f t="shared" si="3"/>
        <v>74.32762836185819</v>
      </c>
      <c r="P43" s="240">
        <f t="shared" si="4"/>
        <v>68.32579185520362</v>
      </c>
    </row>
    <row r="44" spans="1:16" s="220" customFormat="1" ht="15.75">
      <c r="A44" s="380"/>
      <c r="B44" s="248" t="s">
        <v>140</v>
      </c>
      <c r="C44" s="241">
        <v>249</v>
      </c>
      <c r="D44" s="242">
        <v>140</v>
      </c>
      <c r="E44" s="17">
        <v>314</v>
      </c>
      <c r="F44" s="95">
        <v>191</v>
      </c>
      <c r="G44" s="241">
        <v>320</v>
      </c>
      <c r="H44" s="242">
        <v>177</v>
      </c>
      <c r="I44" s="17">
        <v>235</v>
      </c>
      <c r="J44" s="95">
        <v>110</v>
      </c>
      <c r="K44" s="17">
        <v>281</v>
      </c>
      <c r="L44" s="95">
        <v>145</v>
      </c>
      <c r="M44" s="239">
        <f t="shared" si="1"/>
        <v>112.85140562248996</v>
      </c>
      <c r="N44" s="238">
        <f t="shared" si="2"/>
        <v>103.57142857142858</v>
      </c>
      <c r="O44" s="239">
        <f t="shared" si="3"/>
        <v>119.57446808510639</v>
      </c>
      <c r="P44" s="240">
        <f t="shared" si="4"/>
        <v>131.8181818181818</v>
      </c>
    </row>
    <row r="45" spans="1:16" s="220" customFormat="1" ht="15.75">
      <c r="A45" s="380"/>
      <c r="B45" s="248" t="s">
        <v>141</v>
      </c>
      <c r="C45" s="241">
        <v>281</v>
      </c>
      <c r="D45" s="242">
        <v>136</v>
      </c>
      <c r="E45" s="17">
        <v>293</v>
      </c>
      <c r="F45" s="95">
        <v>145</v>
      </c>
      <c r="G45" s="241">
        <v>415</v>
      </c>
      <c r="H45" s="242">
        <v>210</v>
      </c>
      <c r="I45" s="17">
        <v>238</v>
      </c>
      <c r="J45" s="95">
        <v>122</v>
      </c>
      <c r="K45" s="17">
        <v>243</v>
      </c>
      <c r="L45" s="95">
        <v>113</v>
      </c>
      <c r="M45" s="239">
        <f t="shared" si="1"/>
        <v>86.47686832740213</v>
      </c>
      <c r="N45" s="238">
        <f t="shared" si="2"/>
        <v>83.08823529411765</v>
      </c>
      <c r="O45" s="239">
        <f t="shared" si="3"/>
        <v>102.10084033613444</v>
      </c>
      <c r="P45" s="240">
        <f t="shared" si="4"/>
        <v>92.62295081967213</v>
      </c>
    </row>
    <row r="46" spans="1:16" s="220" customFormat="1" ht="15.75">
      <c r="A46" s="381"/>
      <c r="B46" s="249" t="s">
        <v>142</v>
      </c>
      <c r="C46" s="18">
        <v>389</v>
      </c>
      <c r="D46" s="9">
        <v>221</v>
      </c>
      <c r="E46" s="18">
        <v>426</v>
      </c>
      <c r="F46" s="96">
        <v>251</v>
      </c>
      <c r="G46" s="8">
        <v>520</v>
      </c>
      <c r="H46" s="9">
        <v>302</v>
      </c>
      <c r="I46" s="18">
        <v>420</v>
      </c>
      <c r="J46" s="96">
        <v>226</v>
      </c>
      <c r="K46" s="18">
        <v>414</v>
      </c>
      <c r="L46" s="96">
        <v>212</v>
      </c>
      <c r="M46" s="252">
        <f t="shared" si="1"/>
        <v>106.42673521850901</v>
      </c>
      <c r="N46" s="251">
        <f t="shared" si="2"/>
        <v>95.92760180995475</v>
      </c>
      <c r="O46" s="252">
        <f t="shared" si="3"/>
        <v>98.57142857142858</v>
      </c>
      <c r="P46" s="253">
        <f t="shared" si="4"/>
        <v>93.80530973451327</v>
      </c>
    </row>
    <row r="47" spans="1:2" ht="15.75">
      <c r="A47" s="397" t="s">
        <v>146</v>
      </c>
      <c r="B47" s="397"/>
    </row>
  </sheetData>
  <mergeCells count="20">
    <mergeCell ref="A2:P2"/>
    <mergeCell ref="A3:P3"/>
    <mergeCell ref="A4:P4"/>
    <mergeCell ref="A25:A29"/>
    <mergeCell ref="K8:L8"/>
    <mergeCell ref="C6:L7"/>
    <mergeCell ref="M6:P7"/>
    <mergeCell ref="M8:N8"/>
    <mergeCell ref="O8:P8"/>
    <mergeCell ref="G8:H8"/>
    <mergeCell ref="A37:A46"/>
    <mergeCell ref="A47:B47"/>
    <mergeCell ref="A6:B9"/>
    <mergeCell ref="A10:B10"/>
    <mergeCell ref="A12:A18"/>
    <mergeCell ref="A20:A23"/>
    <mergeCell ref="I8:J8"/>
    <mergeCell ref="C8:D8"/>
    <mergeCell ref="E8:F8"/>
    <mergeCell ref="A31:A35"/>
  </mergeCells>
  <printOptions/>
  <pageMargins left="0.65" right="0.24" top="1.14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7">
      <selection activeCell="D40" sqref="D40"/>
    </sheetView>
  </sheetViews>
  <sheetFormatPr defaultColWidth="8.796875" defaultRowHeight="15"/>
  <cols>
    <col min="1" max="1" width="32.59765625" style="0" customWidth="1"/>
    <col min="2" max="16384" width="10.19921875" style="0" customWidth="1"/>
  </cols>
  <sheetData>
    <row r="1" spans="1:7" ht="15.75">
      <c r="A1" s="420"/>
      <c r="B1" s="420"/>
      <c r="C1" s="420"/>
      <c r="D1" s="420"/>
      <c r="E1" s="420"/>
      <c r="F1" s="1"/>
      <c r="G1" s="1"/>
    </row>
    <row r="2" spans="1:7" ht="15.75">
      <c r="A2" s="420"/>
      <c r="B2" s="420"/>
      <c r="C2" s="420"/>
      <c r="D2" s="420"/>
      <c r="E2" s="420"/>
      <c r="F2" s="1"/>
      <c r="G2" s="1"/>
    </row>
    <row r="3" spans="1:7" ht="15.75">
      <c r="A3" s="420"/>
      <c r="B3" s="420"/>
      <c r="C3" s="420"/>
      <c r="D3" s="420"/>
      <c r="E3" s="420"/>
      <c r="F3" s="1"/>
      <c r="G3" s="1"/>
    </row>
    <row r="7" spans="1:5" s="2" customFormat="1" ht="16.5" customHeight="1">
      <c r="A7" s="27" t="s">
        <v>13</v>
      </c>
      <c r="B7" s="445"/>
      <c r="C7" s="449"/>
      <c r="D7" s="445"/>
      <c r="E7" s="446"/>
    </row>
    <row r="8" spans="1:11" s="63" customFormat="1" ht="10.5" customHeight="1">
      <c r="A8" s="28"/>
      <c r="B8" s="447">
        <v>1999</v>
      </c>
      <c r="C8" s="448"/>
      <c r="D8" s="448">
        <v>2000</v>
      </c>
      <c r="E8" s="450"/>
      <c r="F8" s="447">
        <v>2001</v>
      </c>
      <c r="G8" s="448"/>
      <c r="H8" s="390">
        <v>2002</v>
      </c>
      <c r="I8" s="390"/>
      <c r="J8" s="390">
        <v>2003</v>
      </c>
      <c r="K8" s="390"/>
    </row>
    <row r="9" spans="1:11" s="2" customFormat="1" ht="15.75">
      <c r="A9" s="29"/>
      <c r="B9" s="14" t="s">
        <v>8</v>
      </c>
      <c r="C9" s="15" t="s">
        <v>9</v>
      </c>
      <c r="D9" s="14" t="s">
        <v>8</v>
      </c>
      <c r="E9" s="15" t="s">
        <v>9</v>
      </c>
      <c r="F9" s="14" t="s">
        <v>8</v>
      </c>
      <c r="G9" s="15" t="s">
        <v>9</v>
      </c>
      <c r="H9" s="14" t="s">
        <v>8</v>
      </c>
      <c r="I9" s="15" t="s">
        <v>9</v>
      </c>
      <c r="J9" s="14" t="s">
        <v>8</v>
      </c>
      <c r="K9" s="15" t="s">
        <v>9</v>
      </c>
    </row>
    <row r="10" spans="1:11" ht="30.75" customHeight="1">
      <c r="A10" s="33" t="s">
        <v>357</v>
      </c>
      <c r="B10" s="3">
        <f aca="true" t="shared" si="0" ref="B10:I10">SUM(B11:B15)</f>
        <v>13232</v>
      </c>
      <c r="C10" s="4">
        <f t="shared" si="0"/>
        <v>7632</v>
      </c>
      <c r="D10" s="3">
        <f t="shared" si="0"/>
        <v>15436</v>
      </c>
      <c r="E10" s="4">
        <f t="shared" si="0"/>
        <v>8744</v>
      </c>
      <c r="F10" s="4">
        <f t="shared" si="0"/>
        <v>17644</v>
      </c>
      <c r="G10" s="4">
        <f t="shared" si="0"/>
        <v>9844</v>
      </c>
      <c r="H10" s="3">
        <f t="shared" si="0"/>
        <v>15760</v>
      </c>
      <c r="I10" s="4">
        <f t="shared" si="0"/>
        <v>8495</v>
      </c>
      <c r="J10" s="3">
        <f>SUM(J11:J15)</f>
        <v>14299</v>
      </c>
      <c r="K10" s="4">
        <f>SUM(K11:K15)</f>
        <v>7591</v>
      </c>
    </row>
    <row r="11" spans="1:11" ht="18" customHeight="1">
      <c r="A11" s="11" t="s">
        <v>384</v>
      </c>
      <c r="B11" s="5">
        <v>3288</v>
      </c>
      <c r="C11" s="6">
        <v>1955</v>
      </c>
      <c r="D11" s="5">
        <v>3734</v>
      </c>
      <c r="E11" s="6">
        <v>2129</v>
      </c>
      <c r="F11">
        <v>3762</v>
      </c>
      <c r="G11">
        <v>2138</v>
      </c>
      <c r="H11" s="5">
        <v>3417</v>
      </c>
      <c r="I11" s="6">
        <v>1801</v>
      </c>
      <c r="J11" s="5">
        <v>3181</v>
      </c>
      <c r="K11" s="6">
        <v>1765</v>
      </c>
    </row>
    <row r="12" spans="1:11" ht="18" customHeight="1">
      <c r="A12" s="11" t="s">
        <v>385</v>
      </c>
      <c r="B12" s="5">
        <v>2659</v>
      </c>
      <c r="C12" s="6">
        <v>1395</v>
      </c>
      <c r="D12" s="5">
        <v>2912</v>
      </c>
      <c r="E12" s="6">
        <v>1596</v>
      </c>
      <c r="F12">
        <v>3099</v>
      </c>
      <c r="G12">
        <v>1689</v>
      </c>
      <c r="H12" s="5">
        <v>2657</v>
      </c>
      <c r="I12" s="6">
        <v>1339</v>
      </c>
      <c r="J12" s="5">
        <v>2675</v>
      </c>
      <c r="K12" s="6">
        <v>1430</v>
      </c>
    </row>
    <row r="13" spans="1:11" ht="18" customHeight="1">
      <c r="A13" s="11" t="s">
        <v>386</v>
      </c>
      <c r="B13" s="5">
        <v>1742</v>
      </c>
      <c r="C13" s="6">
        <v>993</v>
      </c>
      <c r="D13" s="5">
        <v>1948</v>
      </c>
      <c r="E13" s="6">
        <v>1059</v>
      </c>
      <c r="F13">
        <v>2239</v>
      </c>
      <c r="G13">
        <v>1260</v>
      </c>
      <c r="H13" s="5">
        <v>2107</v>
      </c>
      <c r="I13" s="6">
        <v>1132</v>
      </c>
      <c r="J13" s="5">
        <v>1695</v>
      </c>
      <c r="K13" s="6">
        <v>836</v>
      </c>
    </row>
    <row r="14" spans="1:11" ht="18" customHeight="1">
      <c r="A14" s="11" t="s">
        <v>387</v>
      </c>
      <c r="B14" s="5">
        <v>1823</v>
      </c>
      <c r="C14" s="6">
        <v>1047</v>
      </c>
      <c r="D14" s="5">
        <v>2113</v>
      </c>
      <c r="E14" s="6">
        <v>1205</v>
      </c>
      <c r="F14">
        <v>2363</v>
      </c>
      <c r="G14">
        <v>1324</v>
      </c>
      <c r="H14" s="5">
        <v>1954</v>
      </c>
      <c r="I14" s="6">
        <v>1055</v>
      </c>
      <c r="J14" s="5">
        <v>1751</v>
      </c>
      <c r="K14" s="6">
        <v>875</v>
      </c>
    </row>
    <row r="15" spans="1:11" ht="18" customHeight="1">
      <c r="A15" s="12" t="s">
        <v>388</v>
      </c>
      <c r="B15" s="8">
        <v>3720</v>
      </c>
      <c r="C15" s="9">
        <v>2242</v>
      </c>
      <c r="D15" s="8">
        <v>4729</v>
      </c>
      <c r="E15" s="9">
        <v>2755</v>
      </c>
      <c r="F15">
        <v>6181</v>
      </c>
      <c r="G15">
        <v>3433</v>
      </c>
      <c r="H15" s="8">
        <v>5625</v>
      </c>
      <c r="I15" s="9">
        <v>3168</v>
      </c>
      <c r="J15" s="8">
        <v>4997</v>
      </c>
      <c r="K15" s="9">
        <v>2685</v>
      </c>
    </row>
  </sheetData>
  <mergeCells count="10">
    <mergeCell ref="J8:K8"/>
    <mergeCell ref="H8:I8"/>
    <mergeCell ref="F8:G8"/>
    <mergeCell ref="D8:E8"/>
    <mergeCell ref="D7:E7"/>
    <mergeCell ref="B8:C8"/>
    <mergeCell ref="A1:E1"/>
    <mergeCell ref="A2:E2"/>
    <mergeCell ref="A3:E3"/>
    <mergeCell ref="B7:C7"/>
  </mergeCells>
  <printOptions/>
  <pageMargins left="1.37" right="0.63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K16" sqref="K16"/>
    </sheetView>
  </sheetViews>
  <sheetFormatPr defaultColWidth="8.796875" defaultRowHeight="15"/>
  <cols>
    <col min="1" max="1" width="32.59765625" style="0" customWidth="1"/>
    <col min="2" max="16384" width="10.19921875" style="0" customWidth="1"/>
  </cols>
  <sheetData>
    <row r="1" spans="1:7" ht="15.75">
      <c r="A1" s="420"/>
      <c r="B1" s="420"/>
      <c r="C1" s="420"/>
      <c r="D1" s="420"/>
      <c r="E1" s="420"/>
      <c r="F1" s="1"/>
      <c r="G1" s="1"/>
    </row>
    <row r="2" spans="1:7" ht="15.75">
      <c r="A2" s="420"/>
      <c r="B2" s="420"/>
      <c r="C2" s="420"/>
      <c r="D2" s="420"/>
      <c r="E2" s="420"/>
      <c r="F2" s="1"/>
      <c r="G2" s="1"/>
    </row>
    <row r="3" spans="1:7" ht="15.75">
      <c r="A3" s="420"/>
      <c r="B3" s="420"/>
      <c r="C3" s="420"/>
      <c r="D3" s="420"/>
      <c r="E3" s="420"/>
      <c r="F3" s="1"/>
      <c r="G3" s="1"/>
    </row>
    <row r="7" spans="1:5" s="2" customFormat="1" ht="16.5" customHeight="1">
      <c r="A7" s="27" t="s">
        <v>13</v>
      </c>
      <c r="B7" s="445"/>
      <c r="C7" s="449"/>
      <c r="D7" s="445"/>
      <c r="E7" s="446"/>
    </row>
    <row r="8" spans="1:11" s="63" customFormat="1" ht="10.5" customHeight="1">
      <c r="A8" s="28"/>
      <c r="B8" s="447">
        <v>1999</v>
      </c>
      <c r="C8" s="448"/>
      <c r="D8" s="448">
        <v>2000</v>
      </c>
      <c r="E8" s="450"/>
      <c r="F8" s="447">
        <v>2001</v>
      </c>
      <c r="G8" s="448"/>
      <c r="H8" s="390">
        <v>2002</v>
      </c>
      <c r="I8" s="390"/>
      <c r="J8" s="390">
        <v>2003</v>
      </c>
      <c r="K8" s="390"/>
    </row>
    <row r="9" spans="1:19" s="2" customFormat="1" ht="15.75">
      <c r="A9" s="29"/>
      <c r="B9" s="14" t="s">
        <v>8</v>
      </c>
      <c r="C9" s="15" t="s">
        <v>9</v>
      </c>
      <c r="D9" s="14" t="s">
        <v>8</v>
      </c>
      <c r="E9" s="15" t="s">
        <v>9</v>
      </c>
      <c r="F9" s="14" t="s">
        <v>8</v>
      </c>
      <c r="G9" s="15" t="s">
        <v>9</v>
      </c>
      <c r="H9" s="14" t="s">
        <v>8</v>
      </c>
      <c r="I9" s="15" t="s">
        <v>9</v>
      </c>
      <c r="J9" s="14" t="s">
        <v>8</v>
      </c>
      <c r="K9" s="15" t="s">
        <v>9</v>
      </c>
      <c r="L9" s="63">
        <v>1999</v>
      </c>
      <c r="M9" s="63"/>
      <c r="N9" s="63">
        <v>2000</v>
      </c>
      <c r="O9" s="63"/>
      <c r="P9" s="63">
        <v>2001</v>
      </c>
      <c r="Q9" s="63"/>
      <c r="R9" s="63">
        <v>2002</v>
      </c>
      <c r="S9" s="63"/>
    </row>
    <row r="10" spans="1:19" ht="30.75" customHeight="1">
      <c r="A10" s="33" t="s">
        <v>357</v>
      </c>
      <c r="B10" s="275">
        <v>0.08036977872800491</v>
      </c>
      <c r="C10" s="276">
        <v>0.07892777364110201</v>
      </c>
      <c r="D10" s="275">
        <v>0.0798444078913338</v>
      </c>
      <c r="E10" s="276">
        <v>0.07842433809284638</v>
      </c>
      <c r="F10" s="276">
        <v>0.07436316738877556</v>
      </c>
      <c r="G10" s="276">
        <v>0.0769964802502933</v>
      </c>
      <c r="H10" s="275">
        <v>0.06323273337131577</v>
      </c>
      <c r="I10" s="276">
        <v>0.0653934383323326</v>
      </c>
      <c r="J10" s="275">
        <f>'tabela 8'!K10/247869</f>
        <v>0.0576877302123299</v>
      </c>
      <c r="K10" s="276">
        <f>'tabela 8'!L10/132100</f>
        <v>0.05746404239212718</v>
      </c>
      <c r="L10" s="2">
        <f>SUM(L11:L15)</f>
        <v>164639</v>
      </c>
      <c r="M10" s="2">
        <f aca="true" t="shared" si="0" ref="M10:S10">SUM(M11:M15)</f>
        <v>96696</v>
      </c>
      <c r="N10" s="2">
        <f t="shared" si="0"/>
        <v>193326</v>
      </c>
      <c r="O10" s="2">
        <f t="shared" si="0"/>
        <v>111496</v>
      </c>
      <c r="P10" s="2">
        <f t="shared" si="0"/>
        <v>237268</v>
      </c>
      <c r="Q10" s="2">
        <f t="shared" si="0"/>
        <v>127850</v>
      </c>
      <c r="R10" s="2">
        <f t="shared" si="0"/>
        <v>249238</v>
      </c>
      <c r="S10" s="2">
        <f t="shared" si="0"/>
        <v>129906</v>
      </c>
    </row>
    <row r="11" spans="1:19" ht="18" customHeight="1">
      <c r="A11" s="11" t="s">
        <v>384</v>
      </c>
      <c r="B11" s="277">
        <v>0.07633729569093611</v>
      </c>
      <c r="C11" s="278">
        <v>0.07587812924509994</v>
      </c>
      <c r="D11" s="277">
        <v>0.07624920871536216</v>
      </c>
      <c r="E11" s="278">
        <v>0.07347206405079891</v>
      </c>
      <c r="F11" s="279">
        <v>0.06694188405281326</v>
      </c>
      <c r="G11" s="279">
        <v>0.06858059342421813</v>
      </c>
      <c r="H11" s="277">
        <v>0.06067978406023583</v>
      </c>
      <c r="I11" s="278">
        <v>0.06012552580623623</v>
      </c>
      <c r="J11" s="277">
        <f>'tabela 8'!K11/55188</f>
        <v>0.057639341885917225</v>
      </c>
      <c r="K11" s="278">
        <f>'tabela 8'!L11/30159</f>
        <v>0.05852316058224742</v>
      </c>
      <c r="L11">
        <v>43072</v>
      </c>
      <c r="M11">
        <v>25765</v>
      </c>
      <c r="N11">
        <v>48971</v>
      </c>
      <c r="O11">
        <v>28977</v>
      </c>
      <c r="P11">
        <v>56198</v>
      </c>
      <c r="Q11">
        <v>31175</v>
      </c>
      <c r="R11">
        <v>56312</v>
      </c>
      <c r="S11">
        <v>29954</v>
      </c>
    </row>
    <row r="12" spans="1:19" ht="18" customHeight="1">
      <c r="A12" s="11" t="s">
        <v>385</v>
      </c>
      <c r="B12" s="277">
        <v>0.06838639987654956</v>
      </c>
      <c r="C12" s="278">
        <v>0.0650258705076213</v>
      </c>
      <c r="D12" s="277">
        <v>0.0703891708967851</v>
      </c>
      <c r="E12" s="278">
        <v>0.07031766312728555</v>
      </c>
      <c r="F12" s="279">
        <v>0.06623210087625561</v>
      </c>
      <c r="G12" s="279">
        <v>0.06890502610966058</v>
      </c>
      <c r="H12" s="277">
        <v>0.0586547164396565</v>
      </c>
      <c r="I12" s="278">
        <v>0.057658355940231665</v>
      </c>
      <c r="J12" s="277">
        <f>'tabela 8'!K19/45175</f>
        <v>0.05921416712783619</v>
      </c>
      <c r="K12" s="278">
        <f>'tabela 8'!L19/23494</f>
        <v>0.06086660423938027</v>
      </c>
      <c r="L12">
        <v>38882</v>
      </c>
      <c r="M12">
        <v>21453</v>
      </c>
      <c r="N12">
        <v>41370</v>
      </c>
      <c r="O12">
        <v>22697</v>
      </c>
      <c r="P12">
        <v>46790</v>
      </c>
      <c r="Q12">
        <v>24512</v>
      </c>
      <c r="R12">
        <v>45299</v>
      </c>
      <c r="S12">
        <v>23223</v>
      </c>
    </row>
    <row r="13" spans="1:19" ht="18" customHeight="1">
      <c r="A13" s="11" t="s">
        <v>386</v>
      </c>
      <c r="B13" s="277">
        <v>0.10404348085767186</v>
      </c>
      <c r="C13" s="278">
        <v>0.10036385688295937</v>
      </c>
      <c r="D13" s="277">
        <v>0.09808660624370594</v>
      </c>
      <c r="E13" s="278">
        <v>0.09260230849947534</v>
      </c>
      <c r="F13" s="279">
        <v>0.09060008902197224</v>
      </c>
      <c r="G13" s="279">
        <v>0.09410710284561954</v>
      </c>
      <c r="H13" s="277">
        <v>0.08019029495718363</v>
      </c>
      <c r="I13" s="278">
        <v>0.08363502031769486</v>
      </c>
      <c r="J13" s="277">
        <f>'tabela 8'!K24/25702</f>
        <v>0.065948175239281</v>
      </c>
      <c r="K13" s="278">
        <f>'tabela 8'!L24/13388</f>
        <v>0.06244397968329848</v>
      </c>
      <c r="L13">
        <v>16743</v>
      </c>
      <c r="M13">
        <v>9894</v>
      </c>
      <c r="N13">
        <v>19860</v>
      </c>
      <c r="O13">
        <v>11436</v>
      </c>
      <c r="P13">
        <v>24713</v>
      </c>
      <c r="Q13">
        <v>13389</v>
      </c>
      <c r="R13">
        <v>26275</v>
      </c>
      <c r="S13">
        <v>13535</v>
      </c>
    </row>
    <row r="14" spans="1:19" ht="18" customHeight="1">
      <c r="A14" s="11" t="s">
        <v>387</v>
      </c>
      <c r="B14" s="277">
        <v>0.06413142897347499</v>
      </c>
      <c r="C14" s="278">
        <v>0.06280367104552816</v>
      </c>
      <c r="D14" s="277">
        <v>0.06363882781676354</v>
      </c>
      <c r="E14" s="278">
        <v>0.06243199834205482</v>
      </c>
      <c r="F14" s="279">
        <v>0.058633780799483885</v>
      </c>
      <c r="G14" s="279">
        <v>0.0604483404099895</v>
      </c>
      <c r="H14" s="277">
        <v>0.048438274665344574</v>
      </c>
      <c r="I14" s="278">
        <v>0.04902188560011152</v>
      </c>
      <c r="J14" s="277">
        <f>'tabela 8'!K30/39414</f>
        <v>0.04442583853453088</v>
      </c>
      <c r="K14" s="278">
        <f>'tabela 8'!L30/21264</f>
        <v>0.04114936042136945</v>
      </c>
      <c r="L14">
        <v>28426</v>
      </c>
      <c r="M14">
        <v>16671</v>
      </c>
      <c r="N14">
        <v>33203</v>
      </c>
      <c r="O14">
        <v>19301</v>
      </c>
      <c r="P14">
        <v>40301</v>
      </c>
      <c r="Q14">
        <v>21903</v>
      </c>
      <c r="R14">
        <v>40340</v>
      </c>
      <c r="S14">
        <v>21521</v>
      </c>
    </row>
    <row r="15" spans="1:19" ht="18" customHeight="1">
      <c r="A15" s="12" t="s">
        <v>388</v>
      </c>
      <c r="B15" s="280">
        <v>0.09915769271777375</v>
      </c>
      <c r="C15" s="281">
        <v>0.09784838301400951</v>
      </c>
      <c r="D15" s="280">
        <v>0.09472777532951404</v>
      </c>
      <c r="E15" s="281">
        <v>0.09472236548048822</v>
      </c>
      <c r="F15" s="279">
        <v>0.08923570005486096</v>
      </c>
      <c r="G15" s="279">
        <v>0.0931084049795232</v>
      </c>
      <c r="H15" s="280">
        <v>0.06943415790253296</v>
      </c>
      <c r="I15" s="281">
        <v>0.07602044489237636</v>
      </c>
      <c r="J15" s="280">
        <f>'tabela 8'!K36/82390</f>
        <v>0.060650564388882146</v>
      </c>
      <c r="K15" s="281">
        <f>'tabela 8'!L36/43795</f>
        <v>0.06130836853522092</v>
      </c>
      <c r="L15">
        <v>37516</v>
      </c>
      <c r="M15">
        <v>22913</v>
      </c>
      <c r="N15">
        <v>49922</v>
      </c>
      <c r="O15">
        <v>29085</v>
      </c>
      <c r="P15">
        <v>69266</v>
      </c>
      <c r="Q15">
        <v>36871</v>
      </c>
      <c r="R15">
        <v>81012</v>
      </c>
      <c r="S15">
        <v>41673</v>
      </c>
    </row>
    <row r="17" spans="12:19" ht="15.75">
      <c r="L17" s="274">
        <f aca="true" t="shared" si="1" ref="L17:L22">B10/L10</f>
        <v>4.88157597701668E-07</v>
      </c>
      <c r="M17" s="274">
        <f aca="true" t="shared" si="2" ref="M17:S17">C10/M10</f>
        <v>8.162465214807439E-07</v>
      </c>
      <c r="N17" s="274">
        <f t="shared" si="2"/>
        <v>4.130039823476087E-07</v>
      </c>
      <c r="O17" s="274">
        <f t="shared" si="2"/>
        <v>7.033825257663627E-07</v>
      </c>
      <c r="P17" s="274">
        <f t="shared" si="2"/>
        <v>3.134142294315945E-07</v>
      </c>
      <c r="Q17" s="274">
        <f t="shared" si="2"/>
        <v>6.022407528376481E-07</v>
      </c>
      <c r="R17" s="274">
        <f t="shared" si="2"/>
        <v>2.5370422395989286E-07</v>
      </c>
      <c r="S17" s="274">
        <f t="shared" si="2"/>
        <v>5.033904387197866E-07</v>
      </c>
    </row>
    <row r="18" spans="12:19" ht="15.75">
      <c r="L18" s="274">
        <f t="shared" si="1"/>
        <v>1.7723183434931304E-06</v>
      </c>
      <c r="M18" s="274">
        <f aca="true" t="shared" si="3" ref="M18:S22">C11/M11</f>
        <v>2.945007927230737E-06</v>
      </c>
      <c r="N18" s="274">
        <f t="shared" si="3"/>
        <v>1.5570278065663793E-06</v>
      </c>
      <c r="O18" s="274">
        <f t="shared" si="3"/>
        <v>2.535530387921417E-06</v>
      </c>
      <c r="P18" s="274">
        <f t="shared" si="3"/>
        <v>1.1911791176343155E-06</v>
      </c>
      <c r="Q18" s="274">
        <f t="shared" si="3"/>
        <v>2.199858650335786E-06</v>
      </c>
      <c r="R18" s="274">
        <f t="shared" si="3"/>
        <v>1.0775640016379427E-06</v>
      </c>
      <c r="S18" s="274">
        <f t="shared" si="3"/>
        <v>2.0072619952672843E-06</v>
      </c>
    </row>
    <row r="19" spans="12:19" ht="15.75">
      <c r="L19" s="274">
        <f t="shared" si="1"/>
        <v>1.7588189876176523E-06</v>
      </c>
      <c r="M19" s="274">
        <f t="shared" si="3"/>
        <v>3.0310851865762974E-06</v>
      </c>
      <c r="N19" s="274">
        <f t="shared" si="3"/>
        <v>1.7014544572585231E-06</v>
      </c>
      <c r="O19" s="274">
        <f t="shared" si="3"/>
        <v>3.0981038519313366E-06</v>
      </c>
      <c r="P19" s="274">
        <f t="shared" si="3"/>
        <v>1.4155182918626973E-06</v>
      </c>
      <c r="Q19" s="274">
        <f t="shared" si="3"/>
        <v>2.8110731931160483E-06</v>
      </c>
      <c r="R19" s="274">
        <f t="shared" si="3"/>
        <v>1.294834685967825E-06</v>
      </c>
      <c r="S19" s="274">
        <f t="shared" si="3"/>
        <v>2.482812553943576E-06</v>
      </c>
    </row>
    <row r="20" spans="12:19" ht="15.75">
      <c r="L20" s="274">
        <f t="shared" si="1"/>
        <v>6.21414805337585E-06</v>
      </c>
      <c r="M20" s="274">
        <f t="shared" si="3"/>
        <v>1.014391114644829E-05</v>
      </c>
      <c r="N20" s="274">
        <f t="shared" si="3"/>
        <v>4.938902630599493E-06</v>
      </c>
      <c r="O20" s="274">
        <f t="shared" si="3"/>
        <v>8.097438658576018E-06</v>
      </c>
      <c r="P20" s="274">
        <f t="shared" si="3"/>
        <v>3.6660902772618557E-06</v>
      </c>
      <c r="Q20" s="274">
        <f t="shared" si="3"/>
        <v>7.028687941266678E-06</v>
      </c>
      <c r="R20" s="274">
        <f t="shared" si="3"/>
        <v>3.0519617490840585E-06</v>
      </c>
      <c r="S20" s="274">
        <f t="shared" si="3"/>
        <v>6.179166628569994E-06</v>
      </c>
    </row>
    <row r="21" spans="12:19" ht="15.75">
      <c r="L21" s="274">
        <f t="shared" si="1"/>
        <v>2.2560834789796307E-06</v>
      </c>
      <c r="M21" s="274">
        <f t="shared" si="3"/>
        <v>3.767240780128856E-06</v>
      </c>
      <c r="N21" s="274">
        <f t="shared" si="3"/>
        <v>1.9166589710798283E-06</v>
      </c>
      <c r="O21" s="274">
        <f t="shared" si="3"/>
        <v>3.2346509684500707E-06</v>
      </c>
      <c r="P21" s="274">
        <f t="shared" si="3"/>
        <v>1.4548964243935357E-06</v>
      </c>
      <c r="Q21" s="274">
        <f t="shared" si="3"/>
        <v>2.759820134684267E-06</v>
      </c>
      <c r="R21" s="274">
        <f t="shared" si="3"/>
        <v>1.2007504874899498E-06</v>
      </c>
      <c r="S21" s="274">
        <f t="shared" si="3"/>
        <v>2.277862813071489E-06</v>
      </c>
    </row>
    <row r="22" spans="12:19" ht="15.75">
      <c r="L22" s="274">
        <f t="shared" si="1"/>
        <v>2.6430774261054948E-06</v>
      </c>
      <c r="M22" s="274">
        <f t="shared" si="3"/>
        <v>4.2704308913721255E-06</v>
      </c>
      <c r="N22" s="274">
        <f t="shared" si="3"/>
        <v>1.8975156309746012E-06</v>
      </c>
      <c r="O22" s="274">
        <f t="shared" si="3"/>
        <v>3.2567428392810114E-06</v>
      </c>
      <c r="P22" s="274">
        <f t="shared" si="3"/>
        <v>1.2883045080538932E-06</v>
      </c>
      <c r="Q22" s="274">
        <f t="shared" si="3"/>
        <v>2.525247619525459E-06</v>
      </c>
      <c r="R22" s="274">
        <f t="shared" si="3"/>
        <v>8.57084850423801E-07</v>
      </c>
      <c r="S22" s="274">
        <f t="shared" si="3"/>
        <v>1.8242133969806915E-06</v>
      </c>
    </row>
  </sheetData>
  <mergeCells count="10">
    <mergeCell ref="J8:K8"/>
    <mergeCell ref="B8:C8"/>
    <mergeCell ref="A1:E1"/>
    <mergeCell ref="A2:E2"/>
    <mergeCell ref="A3:E3"/>
    <mergeCell ref="B7:C7"/>
    <mergeCell ref="H8:I8"/>
    <mergeCell ref="F8:G8"/>
    <mergeCell ref="D8:E8"/>
    <mergeCell ref="D7:E7"/>
  </mergeCells>
  <printOptions/>
  <pageMargins left="1.37" right="0.63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1"/>
  <sheetViews>
    <sheetView view="pageBreakPreview" zoomScale="90" zoomScaleSheetLayoutView="90" workbookViewId="0" topLeftCell="A1">
      <selection activeCell="C12" sqref="C12"/>
    </sheetView>
  </sheetViews>
  <sheetFormatPr defaultColWidth="8.796875" defaultRowHeight="15"/>
  <cols>
    <col min="1" max="1" width="16.59765625" style="64" customWidth="1"/>
    <col min="2" max="2" width="12.3984375" style="64" customWidth="1"/>
    <col min="3" max="4" width="7.59765625" style="64" customWidth="1"/>
    <col min="5" max="5" width="8" style="64" customWidth="1"/>
    <col min="6" max="6" width="9.5" style="64" customWidth="1"/>
    <col min="7" max="7" width="8.8984375" style="64" customWidth="1"/>
    <col min="8" max="8" width="10.8984375" style="64" customWidth="1"/>
    <col min="9" max="16384" width="10.19921875" style="0" customWidth="1"/>
  </cols>
  <sheetData>
    <row r="1" ht="15.75">
      <c r="H1" s="149" t="s">
        <v>111</v>
      </c>
    </row>
    <row r="2" spans="1:8" ht="15.75">
      <c r="A2" s="454" t="s">
        <v>401</v>
      </c>
      <c r="B2" s="454"/>
      <c r="C2" s="454"/>
      <c r="D2" s="454"/>
      <c r="E2" s="454"/>
      <c r="F2" s="454"/>
      <c r="G2" s="454"/>
      <c r="H2" s="454"/>
    </row>
    <row r="3" spans="1:8" ht="15.75">
      <c r="A3" s="420" t="s">
        <v>402</v>
      </c>
      <c r="B3" s="420"/>
      <c r="C3" s="420"/>
      <c r="D3" s="420"/>
      <c r="E3" s="420"/>
      <c r="F3" s="420"/>
      <c r="G3" s="420"/>
      <c r="H3" s="420"/>
    </row>
    <row r="5" spans="1:8" s="1" customFormat="1" ht="19.5" customHeight="1">
      <c r="A5" s="455" t="s">
        <v>13</v>
      </c>
      <c r="B5" s="455" t="s">
        <v>84</v>
      </c>
      <c r="C5" s="455" t="s">
        <v>85</v>
      </c>
      <c r="D5" s="455"/>
      <c r="E5" s="455"/>
      <c r="F5" s="455"/>
      <c r="G5" s="455"/>
      <c r="H5" s="455"/>
    </row>
    <row r="6" spans="1:8" s="65" customFormat="1" ht="19.5" customHeight="1">
      <c r="A6" s="455"/>
      <c r="B6" s="455"/>
      <c r="C6" s="455" t="s">
        <v>1</v>
      </c>
      <c r="D6" s="457" t="s">
        <v>86</v>
      </c>
      <c r="E6" s="457"/>
      <c r="F6" s="457"/>
      <c r="G6" s="457"/>
      <c r="H6" s="457"/>
    </row>
    <row r="7" spans="1:8" s="65" customFormat="1" ht="51">
      <c r="A7" s="455"/>
      <c r="B7" s="455"/>
      <c r="C7" s="455"/>
      <c r="D7" s="71" t="s">
        <v>87</v>
      </c>
      <c r="E7" s="71" t="s">
        <v>92</v>
      </c>
      <c r="F7" s="71" t="s">
        <v>88</v>
      </c>
      <c r="G7" s="71" t="s">
        <v>90</v>
      </c>
      <c r="H7" s="71" t="s">
        <v>91</v>
      </c>
    </row>
    <row r="8" spans="1:8" s="1" customFormat="1" ht="12.75" customHeight="1">
      <c r="A8" s="455"/>
      <c r="B8" s="456" t="s">
        <v>93</v>
      </c>
      <c r="C8" s="456"/>
      <c r="D8" s="456"/>
      <c r="E8" s="456"/>
      <c r="F8" s="456"/>
      <c r="G8" s="456"/>
      <c r="H8" s="456"/>
    </row>
    <row r="9" spans="1:8" s="219" customFormat="1" ht="21" customHeight="1">
      <c r="A9" s="461" t="s">
        <v>143</v>
      </c>
      <c r="B9" s="462"/>
      <c r="C9" s="462"/>
      <c r="D9" s="462"/>
      <c r="E9" s="462"/>
      <c r="F9" s="462"/>
      <c r="G9" s="462"/>
      <c r="H9" s="463"/>
    </row>
    <row r="10" spans="1:8" ht="16.5" customHeight="1">
      <c r="A10" s="201" t="s">
        <v>377</v>
      </c>
      <c r="B10" s="264"/>
      <c r="C10" s="264"/>
      <c r="D10" s="264"/>
      <c r="E10" s="264"/>
      <c r="F10" s="264"/>
      <c r="G10" s="264"/>
      <c r="H10" s="265"/>
    </row>
    <row r="11" spans="1:8" ht="15.75">
      <c r="A11" s="74">
        <v>1999</v>
      </c>
      <c r="B11" s="75">
        <f aca="true" t="shared" si="0" ref="B11:H13">B18+B68+B100+B138+B176</f>
        <v>182260</v>
      </c>
      <c r="C11" s="76">
        <f t="shared" si="0"/>
        <v>146863</v>
      </c>
      <c r="D11" s="76">
        <f t="shared" si="0"/>
        <v>76282</v>
      </c>
      <c r="E11" s="77">
        <f t="shared" si="0"/>
        <v>8494</v>
      </c>
      <c r="F11" s="77">
        <f t="shared" si="0"/>
        <v>4007</v>
      </c>
      <c r="G11" s="77">
        <f t="shared" si="0"/>
        <v>5042</v>
      </c>
      <c r="H11" s="78">
        <f t="shared" si="0"/>
        <v>43705</v>
      </c>
    </row>
    <row r="12" spans="1:8" ht="15.75">
      <c r="A12" s="134">
        <v>2000</v>
      </c>
      <c r="B12" s="135">
        <f t="shared" si="0"/>
        <v>190235</v>
      </c>
      <c r="C12" s="136">
        <f t="shared" si="0"/>
        <v>161456</v>
      </c>
      <c r="D12" s="136">
        <f t="shared" si="0"/>
        <v>87576</v>
      </c>
      <c r="E12" s="137">
        <f t="shared" si="0"/>
        <v>6905</v>
      </c>
      <c r="F12" s="137">
        <f t="shared" si="0"/>
        <v>1770</v>
      </c>
      <c r="G12" s="137">
        <f t="shared" si="0"/>
        <v>5187</v>
      </c>
      <c r="H12" s="138">
        <f t="shared" si="0"/>
        <v>50191</v>
      </c>
    </row>
    <row r="13" spans="1:8" ht="15.75">
      <c r="A13" s="74">
        <v>2001</v>
      </c>
      <c r="B13" s="260">
        <f t="shared" si="0"/>
        <v>207528</v>
      </c>
      <c r="C13" s="260">
        <f t="shared" si="0"/>
        <v>161360</v>
      </c>
      <c r="D13" s="76">
        <f t="shared" si="0"/>
        <v>85323</v>
      </c>
      <c r="E13" s="77">
        <f t="shared" si="0"/>
        <v>3411</v>
      </c>
      <c r="F13" s="77">
        <f t="shared" si="0"/>
        <v>1229</v>
      </c>
      <c r="G13" s="77">
        <f t="shared" si="0"/>
        <v>5159</v>
      </c>
      <c r="H13" s="78">
        <f t="shared" si="0"/>
        <v>54346</v>
      </c>
    </row>
    <row r="14" spans="1:8" ht="15.75">
      <c r="A14" s="365">
        <v>2002</v>
      </c>
      <c r="B14" s="139">
        <f aca="true" t="shared" si="1" ref="B14:H14">B20+B70+B102+B140+B178</f>
        <v>207528</v>
      </c>
      <c r="C14" s="139">
        <f t="shared" si="1"/>
        <v>161360</v>
      </c>
      <c r="D14" s="136">
        <f t="shared" si="1"/>
        <v>85323</v>
      </c>
      <c r="E14" s="137">
        <f t="shared" si="1"/>
        <v>3411</v>
      </c>
      <c r="F14" s="137">
        <f t="shared" si="1"/>
        <v>1229</v>
      </c>
      <c r="G14" s="137">
        <f t="shared" si="1"/>
        <v>5159</v>
      </c>
      <c r="H14" s="138">
        <f t="shared" si="1"/>
        <v>54346</v>
      </c>
    </row>
    <row r="15" spans="1:8" ht="15.75">
      <c r="A15" s="259">
        <v>2003</v>
      </c>
      <c r="B15" s="260">
        <f aca="true" t="shared" si="2" ref="B15:H15">B22+B72+B104+B142+B180</f>
        <v>222678</v>
      </c>
      <c r="C15" s="260">
        <f t="shared" si="2"/>
        <v>224047</v>
      </c>
      <c r="D15" s="76">
        <f t="shared" si="2"/>
        <v>118621</v>
      </c>
      <c r="E15" s="77">
        <f t="shared" si="2"/>
        <v>9410</v>
      </c>
      <c r="F15" s="77">
        <f t="shared" si="2"/>
        <v>6407</v>
      </c>
      <c r="G15" s="77">
        <f t="shared" si="2"/>
        <v>7972</v>
      </c>
      <c r="H15" s="78">
        <f t="shared" si="2"/>
        <v>65212</v>
      </c>
    </row>
    <row r="16" spans="1:8" s="219" customFormat="1" ht="24.75" customHeight="1">
      <c r="A16" s="451" t="s">
        <v>369</v>
      </c>
      <c r="B16" s="452"/>
      <c r="C16" s="452"/>
      <c r="D16" s="452"/>
      <c r="E16" s="452"/>
      <c r="F16" s="452"/>
      <c r="G16" s="452"/>
      <c r="H16" s="453"/>
    </row>
    <row r="17" spans="1:8" ht="15.75" customHeight="1">
      <c r="A17" s="263" t="s">
        <v>8</v>
      </c>
      <c r="B17" s="261"/>
      <c r="C17" s="261"/>
      <c r="D17" s="261"/>
      <c r="E17" s="261"/>
      <c r="F17" s="261"/>
      <c r="G17" s="261"/>
      <c r="H17" s="262"/>
    </row>
    <row r="18" spans="1:8" ht="15.75">
      <c r="A18" s="74">
        <v>1999</v>
      </c>
      <c r="B18" s="75">
        <f aca="true" t="shared" si="3" ref="B18:H18">B25+B31+B37+B43+B49+B55+B61</f>
        <v>45448</v>
      </c>
      <c r="C18" s="76">
        <f t="shared" si="3"/>
        <v>35973</v>
      </c>
      <c r="D18" s="76">
        <f t="shared" si="3"/>
        <v>17286</v>
      </c>
      <c r="E18" s="77">
        <f t="shared" si="3"/>
        <v>1885</v>
      </c>
      <c r="F18" s="77">
        <f t="shared" si="3"/>
        <v>639</v>
      </c>
      <c r="G18" s="77">
        <f t="shared" si="3"/>
        <v>1839</v>
      </c>
      <c r="H18" s="78">
        <f t="shared" si="3"/>
        <v>12727</v>
      </c>
    </row>
    <row r="19" spans="1:8" ht="15.75">
      <c r="A19" s="134">
        <v>2000</v>
      </c>
      <c r="B19" s="135">
        <f aca="true" t="shared" si="4" ref="B19:H20">B26+B32+B38+B44+B50+B56+B62</f>
        <v>43169</v>
      </c>
      <c r="C19" s="136">
        <f t="shared" si="4"/>
        <v>37178</v>
      </c>
      <c r="D19" s="136">
        <f t="shared" si="4"/>
        <v>19844</v>
      </c>
      <c r="E19" s="137">
        <f t="shared" si="4"/>
        <v>1691</v>
      </c>
      <c r="F19" s="137">
        <f t="shared" si="4"/>
        <v>307</v>
      </c>
      <c r="G19" s="137">
        <f t="shared" si="4"/>
        <v>1726</v>
      </c>
      <c r="H19" s="138">
        <f t="shared" si="4"/>
        <v>12490</v>
      </c>
    </row>
    <row r="20" spans="1:8" ht="15.75">
      <c r="A20" s="74">
        <v>2001</v>
      </c>
      <c r="B20" s="260">
        <f t="shared" si="4"/>
        <v>44550</v>
      </c>
      <c r="C20" s="260">
        <f t="shared" si="4"/>
        <v>36719</v>
      </c>
      <c r="D20" s="76">
        <f t="shared" si="4"/>
        <v>20020</v>
      </c>
      <c r="E20" s="77">
        <f t="shared" si="4"/>
        <v>873</v>
      </c>
      <c r="F20" s="77">
        <f t="shared" si="4"/>
        <v>205</v>
      </c>
      <c r="G20" s="77">
        <f t="shared" si="4"/>
        <v>1640</v>
      </c>
      <c r="H20" s="78">
        <f t="shared" si="4"/>
        <v>12536</v>
      </c>
    </row>
    <row r="21" spans="1:8" ht="15.75">
      <c r="A21" s="365">
        <v>2002</v>
      </c>
      <c r="B21" s="139">
        <f aca="true" t="shared" si="5" ref="B21:H21">B27+B33+B39+B45+B51+B57+B63</f>
        <v>44550</v>
      </c>
      <c r="C21" s="139">
        <f t="shared" si="5"/>
        <v>36719</v>
      </c>
      <c r="D21" s="136">
        <f t="shared" si="5"/>
        <v>20020</v>
      </c>
      <c r="E21" s="137">
        <f t="shared" si="5"/>
        <v>873</v>
      </c>
      <c r="F21" s="137">
        <f t="shared" si="5"/>
        <v>205</v>
      </c>
      <c r="G21" s="137">
        <f t="shared" si="5"/>
        <v>1640</v>
      </c>
      <c r="H21" s="138">
        <f t="shared" si="5"/>
        <v>12536</v>
      </c>
    </row>
    <row r="22" spans="1:8" ht="15.75">
      <c r="A22" s="259">
        <v>2003</v>
      </c>
      <c r="B22" s="260">
        <f aca="true" t="shared" si="6" ref="B22:H22">B29+B35+B41+B47+B53+B59+B65</f>
        <v>46698</v>
      </c>
      <c r="C22" s="260">
        <f t="shared" si="6"/>
        <v>47822</v>
      </c>
      <c r="D22" s="76">
        <f t="shared" si="6"/>
        <v>25082</v>
      </c>
      <c r="E22" s="77">
        <f t="shared" si="6"/>
        <v>2352</v>
      </c>
      <c r="F22" s="77">
        <f t="shared" si="6"/>
        <v>1464</v>
      </c>
      <c r="G22" s="77">
        <f t="shared" si="6"/>
        <v>2441</v>
      </c>
      <c r="H22" s="78">
        <f t="shared" si="6"/>
        <v>13897</v>
      </c>
    </row>
    <row r="23" spans="1:8" ht="14.25" customHeight="1">
      <c r="A23" s="464" t="s">
        <v>112</v>
      </c>
      <c r="B23" s="465"/>
      <c r="C23" s="465"/>
      <c r="D23" s="465"/>
      <c r="E23" s="465"/>
      <c r="F23" s="465"/>
      <c r="G23" s="465"/>
      <c r="H23" s="466"/>
    </row>
    <row r="24" spans="1:8" ht="15.75">
      <c r="A24" s="73" t="s">
        <v>124</v>
      </c>
      <c r="B24" s="72"/>
      <c r="C24" s="68"/>
      <c r="D24" s="68"/>
      <c r="E24" s="69"/>
      <c r="F24" s="69"/>
      <c r="G24" s="69"/>
      <c r="H24" s="70"/>
    </row>
    <row r="25" spans="1:8" s="140" customFormat="1" ht="15.75">
      <c r="A25" s="74">
        <v>1999</v>
      </c>
      <c r="B25" s="75">
        <v>12768</v>
      </c>
      <c r="C25" s="76">
        <v>9736</v>
      </c>
      <c r="D25" s="76">
        <v>3398</v>
      </c>
      <c r="E25" s="77">
        <v>360</v>
      </c>
      <c r="F25" s="77">
        <v>99</v>
      </c>
      <c r="G25" s="77">
        <v>197</v>
      </c>
      <c r="H25" s="78">
        <v>5082</v>
      </c>
    </row>
    <row r="26" spans="1:8" ht="15.75">
      <c r="A26" s="134">
        <v>2000</v>
      </c>
      <c r="B26" s="135">
        <v>11971</v>
      </c>
      <c r="C26" s="136">
        <v>10234</v>
      </c>
      <c r="D26" s="136">
        <v>4259</v>
      </c>
      <c r="E26" s="137">
        <v>428</v>
      </c>
      <c r="F26" s="137">
        <v>85</v>
      </c>
      <c r="G26" s="137">
        <v>247</v>
      </c>
      <c r="H26" s="138">
        <v>4929</v>
      </c>
    </row>
    <row r="27" spans="1:8" s="140" customFormat="1" ht="15.75">
      <c r="A27" s="74">
        <v>2001</v>
      </c>
      <c r="B27" s="75">
        <v>12130</v>
      </c>
      <c r="C27" s="76">
        <v>10579</v>
      </c>
      <c r="D27" s="76">
        <v>4741</v>
      </c>
      <c r="E27" s="77">
        <v>390</v>
      </c>
      <c r="F27" s="77">
        <v>94</v>
      </c>
      <c r="G27" s="77">
        <v>259</v>
      </c>
      <c r="H27" s="78">
        <v>4729</v>
      </c>
    </row>
    <row r="28" spans="1:8" ht="15.75">
      <c r="A28" s="134">
        <v>2002</v>
      </c>
      <c r="B28" s="135">
        <v>11777</v>
      </c>
      <c r="C28" s="136">
        <v>12102</v>
      </c>
      <c r="D28" s="136">
        <v>5212</v>
      </c>
      <c r="E28" s="137">
        <v>156</v>
      </c>
      <c r="F28" s="137">
        <v>119</v>
      </c>
      <c r="G28" s="137">
        <v>494</v>
      </c>
      <c r="H28" s="138">
        <v>5449</v>
      </c>
    </row>
    <row r="29" spans="1:8" ht="15.75">
      <c r="A29" s="74">
        <v>2003</v>
      </c>
      <c r="B29" s="75">
        <v>11987</v>
      </c>
      <c r="C29" s="76">
        <v>11905</v>
      </c>
      <c r="D29" s="76">
        <v>5913</v>
      </c>
      <c r="E29" s="77">
        <v>633</v>
      </c>
      <c r="F29" s="77">
        <v>472</v>
      </c>
      <c r="G29" s="77">
        <v>273</v>
      </c>
      <c r="H29" s="78">
        <v>4209</v>
      </c>
    </row>
    <row r="30" spans="1:8" s="140" customFormat="1" ht="15.75">
      <c r="A30" s="142" t="s">
        <v>118</v>
      </c>
      <c r="B30" s="135"/>
      <c r="C30" s="136"/>
      <c r="D30" s="136"/>
      <c r="E30" s="137"/>
      <c r="F30" s="137"/>
      <c r="G30" s="137"/>
      <c r="H30" s="138"/>
    </row>
    <row r="31" spans="1:8" s="140" customFormat="1" ht="15.75">
      <c r="A31" s="74">
        <v>1999</v>
      </c>
      <c r="B31" s="75">
        <v>4566</v>
      </c>
      <c r="C31" s="76">
        <v>3440</v>
      </c>
      <c r="D31" s="76">
        <v>1665</v>
      </c>
      <c r="E31" s="77">
        <v>127</v>
      </c>
      <c r="F31" s="77">
        <v>109</v>
      </c>
      <c r="G31" s="77">
        <v>225</v>
      </c>
      <c r="H31" s="78">
        <v>1098</v>
      </c>
    </row>
    <row r="32" spans="1:8" ht="15.75">
      <c r="A32" s="134">
        <v>2000</v>
      </c>
      <c r="B32" s="135">
        <v>4999</v>
      </c>
      <c r="C32" s="136">
        <v>4019</v>
      </c>
      <c r="D32" s="136">
        <v>2397</v>
      </c>
      <c r="E32" s="137">
        <v>148</v>
      </c>
      <c r="F32" s="137">
        <v>91</v>
      </c>
      <c r="G32" s="137">
        <v>166</v>
      </c>
      <c r="H32" s="138">
        <v>1120</v>
      </c>
    </row>
    <row r="33" spans="1:8" s="140" customFormat="1" ht="15.75">
      <c r="A33" s="74">
        <v>2001</v>
      </c>
      <c r="B33" s="75">
        <v>5464</v>
      </c>
      <c r="C33" s="76">
        <v>3810</v>
      </c>
      <c r="D33" s="76">
        <v>2663</v>
      </c>
      <c r="E33" s="77">
        <v>53</v>
      </c>
      <c r="F33" s="77">
        <v>27</v>
      </c>
      <c r="G33" s="77">
        <v>124</v>
      </c>
      <c r="H33" s="78">
        <v>1216</v>
      </c>
    </row>
    <row r="34" spans="1:8" ht="15.75">
      <c r="A34" s="134">
        <v>2002</v>
      </c>
      <c r="B34" s="135">
        <v>5762</v>
      </c>
      <c r="C34" s="136">
        <v>5674</v>
      </c>
      <c r="D34" s="136">
        <v>3138</v>
      </c>
      <c r="E34" s="137">
        <v>123</v>
      </c>
      <c r="F34" s="137">
        <v>56</v>
      </c>
      <c r="G34" s="137">
        <v>299</v>
      </c>
      <c r="H34" s="138">
        <v>1565</v>
      </c>
    </row>
    <row r="35" spans="1:8" ht="15.75">
      <c r="A35" s="74">
        <v>2003</v>
      </c>
      <c r="B35" s="75">
        <v>5755</v>
      </c>
      <c r="C35" s="76">
        <v>5664</v>
      </c>
      <c r="D35" s="76">
        <v>3259</v>
      </c>
      <c r="E35" s="77">
        <v>241</v>
      </c>
      <c r="F35" s="77">
        <v>246</v>
      </c>
      <c r="G35" s="77">
        <v>266</v>
      </c>
      <c r="H35" s="78">
        <v>1289</v>
      </c>
    </row>
    <row r="36" spans="1:8" s="140" customFormat="1" ht="15.75">
      <c r="A36" s="142" t="s">
        <v>119</v>
      </c>
      <c r="B36" s="135"/>
      <c r="C36" s="136"/>
      <c r="D36" s="136"/>
      <c r="E36" s="137"/>
      <c r="F36" s="137"/>
      <c r="G36" s="137"/>
      <c r="H36" s="138"/>
    </row>
    <row r="37" spans="1:8" s="140" customFormat="1" ht="15.75">
      <c r="A37" s="74">
        <v>1999</v>
      </c>
      <c r="B37" s="75">
        <v>3017</v>
      </c>
      <c r="C37" s="76">
        <v>2413</v>
      </c>
      <c r="D37" s="76">
        <v>1327</v>
      </c>
      <c r="E37" s="77">
        <v>233</v>
      </c>
      <c r="F37" s="77">
        <v>48</v>
      </c>
      <c r="G37" s="77">
        <v>223</v>
      </c>
      <c r="H37" s="78">
        <v>513</v>
      </c>
    </row>
    <row r="38" spans="1:8" ht="15.75">
      <c r="A38" s="134">
        <v>2000</v>
      </c>
      <c r="B38" s="135">
        <v>3018</v>
      </c>
      <c r="C38" s="136">
        <v>2304</v>
      </c>
      <c r="D38" s="136">
        <v>1410</v>
      </c>
      <c r="E38" s="137">
        <v>205</v>
      </c>
      <c r="F38" s="137">
        <v>27</v>
      </c>
      <c r="G38" s="137">
        <v>195</v>
      </c>
      <c r="H38" s="138">
        <v>512</v>
      </c>
    </row>
    <row r="39" spans="1:8" s="140" customFormat="1" ht="15.75">
      <c r="A39" s="74">
        <v>2001</v>
      </c>
      <c r="B39" s="75">
        <v>3014</v>
      </c>
      <c r="C39" s="76">
        <v>2495</v>
      </c>
      <c r="D39" s="76">
        <v>1333</v>
      </c>
      <c r="E39" s="77">
        <v>53</v>
      </c>
      <c r="F39" s="77">
        <v>5</v>
      </c>
      <c r="G39" s="77">
        <v>263</v>
      </c>
      <c r="H39" s="78">
        <v>755</v>
      </c>
    </row>
    <row r="40" spans="1:8" ht="15.75">
      <c r="A40" s="134">
        <v>2002</v>
      </c>
      <c r="B40" s="135">
        <v>3024</v>
      </c>
      <c r="C40" s="136">
        <v>3162</v>
      </c>
      <c r="D40" s="136">
        <v>1487</v>
      </c>
      <c r="E40" s="137">
        <v>71</v>
      </c>
      <c r="F40" s="137">
        <v>12</v>
      </c>
      <c r="G40" s="137">
        <v>383</v>
      </c>
      <c r="H40" s="138">
        <v>856</v>
      </c>
    </row>
    <row r="41" spans="1:8" ht="15.75">
      <c r="A41" s="74">
        <v>2003</v>
      </c>
      <c r="B41" s="75">
        <v>3447</v>
      </c>
      <c r="C41" s="76">
        <v>3475</v>
      </c>
      <c r="D41" s="76">
        <v>1648</v>
      </c>
      <c r="E41" s="77">
        <v>295</v>
      </c>
      <c r="F41" s="77">
        <v>66</v>
      </c>
      <c r="G41" s="77">
        <v>379</v>
      </c>
      <c r="H41" s="78">
        <v>859</v>
      </c>
    </row>
    <row r="42" spans="1:8" s="140" customFormat="1" ht="15.75">
      <c r="A42" s="142" t="s">
        <v>120</v>
      </c>
      <c r="B42" s="135"/>
      <c r="C42" s="136"/>
      <c r="D42" s="136"/>
      <c r="E42" s="137"/>
      <c r="F42" s="137"/>
      <c r="G42" s="137"/>
      <c r="H42" s="138"/>
    </row>
    <row r="43" spans="1:8" s="140" customFormat="1" ht="15.75">
      <c r="A43" s="74">
        <v>1999</v>
      </c>
      <c r="B43" s="75">
        <v>5220</v>
      </c>
      <c r="C43" s="76">
        <v>3918</v>
      </c>
      <c r="D43" s="76">
        <v>2332</v>
      </c>
      <c r="E43" s="77">
        <v>410</v>
      </c>
      <c r="F43" s="77">
        <v>84</v>
      </c>
      <c r="G43" s="77">
        <v>320</v>
      </c>
      <c r="H43" s="78">
        <v>732</v>
      </c>
    </row>
    <row r="44" spans="1:8" ht="15.75">
      <c r="A44" s="134">
        <v>2000</v>
      </c>
      <c r="B44" s="135">
        <v>5040</v>
      </c>
      <c r="C44" s="136">
        <v>4184</v>
      </c>
      <c r="D44" s="136">
        <v>2761</v>
      </c>
      <c r="E44" s="137">
        <v>318</v>
      </c>
      <c r="F44" s="137">
        <v>22</v>
      </c>
      <c r="G44" s="137">
        <v>231</v>
      </c>
      <c r="H44" s="138">
        <v>810</v>
      </c>
    </row>
    <row r="45" spans="1:8" s="140" customFormat="1" ht="15.75">
      <c r="A45" s="74">
        <v>2001</v>
      </c>
      <c r="B45" s="75">
        <v>5014</v>
      </c>
      <c r="C45" s="76">
        <v>4056</v>
      </c>
      <c r="D45" s="76">
        <v>2763</v>
      </c>
      <c r="E45" s="77">
        <v>87</v>
      </c>
      <c r="F45" s="77">
        <v>13</v>
      </c>
      <c r="G45" s="77">
        <v>208</v>
      </c>
      <c r="H45" s="78">
        <v>821</v>
      </c>
    </row>
    <row r="46" spans="1:8" ht="15.75">
      <c r="A46" s="134">
        <v>2002</v>
      </c>
      <c r="B46" s="135">
        <v>5699</v>
      </c>
      <c r="C46" s="136">
        <v>5807</v>
      </c>
      <c r="D46" s="136">
        <v>3681</v>
      </c>
      <c r="E46" s="137">
        <v>193</v>
      </c>
      <c r="F46" s="137">
        <v>36</v>
      </c>
      <c r="G46" s="137">
        <v>336</v>
      </c>
      <c r="H46" s="138">
        <v>1160</v>
      </c>
    </row>
    <row r="47" spans="1:8" ht="15.75">
      <c r="A47" s="74">
        <v>2003</v>
      </c>
      <c r="B47" s="75">
        <v>6048</v>
      </c>
      <c r="C47" s="76">
        <v>6104</v>
      </c>
      <c r="D47" s="76">
        <v>3708</v>
      </c>
      <c r="E47" s="77">
        <v>299</v>
      </c>
      <c r="F47" s="77">
        <v>304</v>
      </c>
      <c r="G47" s="77">
        <v>396</v>
      </c>
      <c r="H47" s="78">
        <v>1078</v>
      </c>
    </row>
    <row r="48" spans="1:8" s="101" customFormat="1" ht="15.75">
      <c r="A48" s="142" t="s">
        <v>121</v>
      </c>
      <c r="B48" s="143"/>
      <c r="C48" s="144"/>
      <c r="D48" s="144"/>
      <c r="E48" s="145"/>
      <c r="F48" s="145"/>
      <c r="G48" s="145"/>
      <c r="H48" s="146"/>
    </row>
    <row r="49" spans="1:8" s="140" customFormat="1" ht="15.75">
      <c r="A49" s="74">
        <v>1999</v>
      </c>
      <c r="B49" s="75">
        <v>11040</v>
      </c>
      <c r="C49" s="76">
        <v>9050</v>
      </c>
      <c r="D49" s="76">
        <v>4335</v>
      </c>
      <c r="E49" s="77">
        <v>296</v>
      </c>
      <c r="F49" s="77">
        <v>83</v>
      </c>
      <c r="G49" s="77">
        <v>380</v>
      </c>
      <c r="H49" s="78">
        <v>3613</v>
      </c>
    </row>
    <row r="50" spans="1:8" s="141" customFormat="1" ht="15.75">
      <c r="A50" s="134">
        <v>2000</v>
      </c>
      <c r="B50" s="135">
        <v>10315</v>
      </c>
      <c r="C50" s="136">
        <v>9305</v>
      </c>
      <c r="D50" s="136">
        <v>4611</v>
      </c>
      <c r="E50" s="137">
        <v>313</v>
      </c>
      <c r="F50" s="137">
        <v>66</v>
      </c>
      <c r="G50" s="137">
        <v>399</v>
      </c>
      <c r="H50" s="138">
        <v>3658</v>
      </c>
    </row>
    <row r="51" spans="1:8" s="147" customFormat="1" ht="15.75">
      <c r="A51" s="74">
        <v>2001</v>
      </c>
      <c r="B51" s="260">
        <v>11077</v>
      </c>
      <c r="C51" s="260">
        <v>9053</v>
      </c>
      <c r="D51" s="76">
        <v>4541</v>
      </c>
      <c r="E51" s="77">
        <v>197</v>
      </c>
      <c r="F51" s="77">
        <v>32</v>
      </c>
      <c r="G51" s="77">
        <v>455</v>
      </c>
      <c r="H51" s="78">
        <v>3304</v>
      </c>
    </row>
    <row r="52" spans="1:8" ht="15.75">
      <c r="A52" s="134">
        <v>2002</v>
      </c>
      <c r="B52" s="135">
        <v>10715</v>
      </c>
      <c r="C52" s="136">
        <v>10127</v>
      </c>
      <c r="D52" s="136">
        <v>4863</v>
      </c>
      <c r="E52" s="137">
        <v>153</v>
      </c>
      <c r="F52" s="137">
        <v>38</v>
      </c>
      <c r="G52" s="137">
        <v>654</v>
      </c>
      <c r="H52" s="138">
        <v>3790</v>
      </c>
    </row>
    <row r="53" spans="1:8" ht="15.75">
      <c r="A53" s="74">
        <v>2003</v>
      </c>
      <c r="B53" s="75">
        <v>10636</v>
      </c>
      <c r="C53" s="76">
        <v>11078</v>
      </c>
      <c r="D53" s="76">
        <v>5196</v>
      </c>
      <c r="E53" s="77">
        <v>324</v>
      </c>
      <c r="F53" s="77">
        <v>139</v>
      </c>
      <c r="G53" s="77">
        <v>567</v>
      </c>
      <c r="H53" s="78">
        <v>4074</v>
      </c>
    </row>
    <row r="54" spans="1:8" s="101" customFormat="1" ht="15.75">
      <c r="A54" s="142" t="s">
        <v>122</v>
      </c>
      <c r="B54" s="143"/>
      <c r="C54" s="144"/>
      <c r="D54" s="144"/>
      <c r="E54" s="145"/>
      <c r="F54" s="145"/>
      <c r="G54" s="145"/>
      <c r="H54" s="146"/>
    </row>
    <row r="55" spans="1:8" s="140" customFormat="1" ht="15.75">
      <c r="A55" s="74">
        <v>1999</v>
      </c>
      <c r="B55" s="75">
        <v>3865</v>
      </c>
      <c r="C55" s="76">
        <v>3314</v>
      </c>
      <c r="D55" s="76">
        <v>2170</v>
      </c>
      <c r="E55" s="77">
        <v>312</v>
      </c>
      <c r="F55" s="77">
        <v>80</v>
      </c>
      <c r="G55" s="77">
        <v>249</v>
      </c>
      <c r="H55" s="78">
        <v>541</v>
      </c>
    </row>
    <row r="56" spans="1:8" s="141" customFormat="1" ht="15.75">
      <c r="A56" s="134">
        <v>2000</v>
      </c>
      <c r="B56" s="135">
        <v>3431</v>
      </c>
      <c r="C56" s="136">
        <v>3277</v>
      </c>
      <c r="D56" s="136">
        <v>2213</v>
      </c>
      <c r="E56" s="137">
        <v>97</v>
      </c>
      <c r="F56" s="137">
        <v>2</v>
      </c>
      <c r="G56" s="137">
        <v>200</v>
      </c>
      <c r="H56" s="138">
        <v>651</v>
      </c>
    </row>
    <row r="57" spans="1:8" s="147" customFormat="1" ht="15.75">
      <c r="A57" s="74">
        <v>2001</v>
      </c>
      <c r="B57" s="260">
        <v>3645</v>
      </c>
      <c r="C57" s="260">
        <v>3008</v>
      </c>
      <c r="D57" s="76">
        <v>1891</v>
      </c>
      <c r="E57" s="77">
        <v>48</v>
      </c>
      <c r="F57" s="77">
        <v>16</v>
      </c>
      <c r="G57" s="77">
        <v>216</v>
      </c>
      <c r="H57" s="78">
        <v>689</v>
      </c>
    </row>
    <row r="58" spans="1:8" ht="15.75">
      <c r="A58" s="134">
        <v>2002</v>
      </c>
      <c r="B58" s="135">
        <v>3667</v>
      </c>
      <c r="C58" s="136">
        <v>3705</v>
      </c>
      <c r="D58" s="136">
        <v>2333</v>
      </c>
      <c r="E58" s="137">
        <v>63</v>
      </c>
      <c r="F58" s="137">
        <v>15</v>
      </c>
      <c r="G58" s="137">
        <v>364</v>
      </c>
      <c r="H58" s="138">
        <v>725</v>
      </c>
    </row>
    <row r="59" spans="1:8" ht="15.75">
      <c r="A59" s="91">
        <v>2003</v>
      </c>
      <c r="B59" s="148">
        <v>3885</v>
      </c>
      <c r="C59" s="88">
        <v>4115</v>
      </c>
      <c r="D59" s="88">
        <v>2568</v>
      </c>
      <c r="E59" s="89">
        <v>264</v>
      </c>
      <c r="F59" s="89">
        <v>35</v>
      </c>
      <c r="G59" s="89">
        <v>327</v>
      </c>
      <c r="H59" s="90">
        <v>778</v>
      </c>
    </row>
    <row r="60" spans="1:8" s="101" customFormat="1" ht="15.75">
      <c r="A60" s="142" t="s">
        <v>123</v>
      </c>
      <c r="B60" s="143"/>
      <c r="C60" s="144"/>
      <c r="D60" s="144"/>
      <c r="E60" s="145"/>
      <c r="F60" s="145"/>
      <c r="G60" s="145"/>
      <c r="H60" s="146"/>
    </row>
    <row r="61" spans="1:8" s="140" customFormat="1" ht="15.75">
      <c r="A61" s="74">
        <v>1999</v>
      </c>
      <c r="B61" s="75">
        <v>4972</v>
      </c>
      <c r="C61" s="76">
        <v>4102</v>
      </c>
      <c r="D61" s="76">
        <v>2059</v>
      </c>
      <c r="E61" s="77">
        <v>147</v>
      </c>
      <c r="F61" s="77">
        <v>136</v>
      </c>
      <c r="G61" s="77">
        <v>245</v>
      </c>
      <c r="H61" s="78">
        <v>1148</v>
      </c>
    </row>
    <row r="62" spans="1:8" s="141" customFormat="1" ht="15.75">
      <c r="A62" s="134">
        <v>2000</v>
      </c>
      <c r="B62" s="135">
        <v>4395</v>
      </c>
      <c r="C62" s="136">
        <v>3855</v>
      </c>
      <c r="D62" s="136">
        <v>2193</v>
      </c>
      <c r="E62" s="137">
        <v>182</v>
      </c>
      <c r="F62" s="137">
        <v>14</v>
      </c>
      <c r="G62" s="137">
        <v>288</v>
      </c>
      <c r="H62" s="138">
        <v>810</v>
      </c>
    </row>
    <row r="63" spans="1:8" s="147" customFormat="1" ht="15.75">
      <c r="A63" s="74">
        <v>2001</v>
      </c>
      <c r="B63" s="260">
        <v>4206</v>
      </c>
      <c r="C63" s="260">
        <v>3718</v>
      </c>
      <c r="D63" s="76">
        <v>2088</v>
      </c>
      <c r="E63" s="77">
        <v>45</v>
      </c>
      <c r="F63" s="77">
        <v>18</v>
      </c>
      <c r="G63" s="77">
        <v>115</v>
      </c>
      <c r="H63" s="78">
        <v>1022</v>
      </c>
    </row>
    <row r="64" spans="1:8" ht="15.75">
      <c r="A64" s="134">
        <v>2002</v>
      </c>
      <c r="B64" s="135">
        <v>4692</v>
      </c>
      <c r="C64" s="136">
        <v>4644</v>
      </c>
      <c r="D64" s="136">
        <v>2437</v>
      </c>
      <c r="E64" s="137">
        <v>73</v>
      </c>
      <c r="F64" s="137">
        <v>25</v>
      </c>
      <c r="G64" s="137">
        <v>274</v>
      </c>
      <c r="H64" s="138">
        <v>1185</v>
      </c>
    </row>
    <row r="65" spans="1:8" ht="15.75">
      <c r="A65" s="74">
        <v>2003</v>
      </c>
      <c r="B65" s="75">
        <v>4940</v>
      </c>
      <c r="C65" s="76">
        <v>5481</v>
      </c>
      <c r="D65" s="76">
        <v>2790</v>
      </c>
      <c r="E65" s="77">
        <v>296</v>
      </c>
      <c r="F65" s="77">
        <v>202</v>
      </c>
      <c r="G65" s="77">
        <v>233</v>
      </c>
      <c r="H65" s="78">
        <v>1610</v>
      </c>
    </row>
    <row r="66" spans="1:8" s="219" customFormat="1" ht="24.75" customHeight="1">
      <c r="A66" s="451" t="s">
        <v>370</v>
      </c>
      <c r="B66" s="452"/>
      <c r="C66" s="452"/>
      <c r="D66" s="452"/>
      <c r="E66" s="452"/>
      <c r="F66" s="452"/>
      <c r="G66" s="452"/>
      <c r="H66" s="453"/>
    </row>
    <row r="67" spans="1:8" ht="15.75" customHeight="1">
      <c r="A67" s="263" t="s">
        <v>8</v>
      </c>
      <c r="B67" s="261"/>
      <c r="C67" s="261"/>
      <c r="D67" s="261"/>
      <c r="E67" s="261"/>
      <c r="F67" s="261"/>
      <c r="G67" s="261"/>
      <c r="H67" s="262"/>
    </row>
    <row r="68" spans="1:8" ht="15.75">
      <c r="A68" s="74">
        <v>1999</v>
      </c>
      <c r="B68" s="75">
        <f>B75+B81+B87+B93</f>
        <v>29236</v>
      </c>
      <c r="C68" s="76">
        <f aca="true" t="shared" si="7" ref="C68:H68">C75+C81+C87+C93</f>
        <v>29533</v>
      </c>
      <c r="D68" s="76">
        <f t="shared" si="7"/>
        <v>15683</v>
      </c>
      <c r="E68" s="77">
        <f t="shared" si="7"/>
        <v>2076</v>
      </c>
      <c r="F68" s="77">
        <f t="shared" si="7"/>
        <v>1055</v>
      </c>
      <c r="G68" s="77">
        <f t="shared" si="7"/>
        <v>529</v>
      </c>
      <c r="H68" s="78">
        <f t="shared" si="7"/>
        <v>7378</v>
      </c>
    </row>
    <row r="69" spans="1:8" ht="15.75">
      <c r="A69" s="134">
        <v>2000</v>
      </c>
      <c r="B69" s="135">
        <f>B76+B82+B88+B94</f>
        <v>34207</v>
      </c>
      <c r="C69" s="136">
        <f aca="true" t="shared" si="8" ref="C69:H70">C76+C82+C88+C94</f>
        <v>31719</v>
      </c>
      <c r="D69" s="136">
        <f t="shared" si="8"/>
        <v>16996</v>
      </c>
      <c r="E69" s="137">
        <f t="shared" si="8"/>
        <v>1822</v>
      </c>
      <c r="F69" s="137">
        <f t="shared" si="8"/>
        <v>491</v>
      </c>
      <c r="G69" s="137">
        <f t="shared" si="8"/>
        <v>616</v>
      </c>
      <c r="H69" s="138">
        <f t="shared" si="8"/>
        <v>9376</v>
      </c>
    </row>
    <row r="70" spans="1:8" ht="15.75">
      <c r="A70" s="74">
        <v>2001</v>
      </c>
      <c r="B70" s="260">
        <f>B77+B83+B89+B95</f>
        <v>34332</v>
      </c>
      <c r="C70" s="260">
        <f t="shared" si="8"/>
        <v>28912</v>
      </c>
      <c r="D70" s="76">
        <f t="shared" si="8"/>
        <v>15739</v>
      </c>
      <c r="E70" s="77">
        <f t="shared" si="8"/>
        <v>771</v>
      </c>
      <c r="F70" s="77">
        <f t="shared" si="8"/>
        <v>239</v>
      </c>
      <c r="G70" s="77">
        <f t="shared" si="8"/>
        <v>604</v>
      </c>
      <c r="H70" s="78">
        <f t="shared" si="8"/>
        <v>8906</v>
      </c>
    </row>
    <row r="71" spans="1:8" ht="15.75">
      <c r="A71" s="365">
        <v>2002</v>
      </c>
      <c r="B71" s="139">
        <f aca="true" t="shared" si="9" ref="B71:H71">B77+B83+B89+B95</f>
        <v>34332</v>
      </c>
      <c r="C71" s="139">
        <f t="shared" si="9"/>
        <v>28912</v>
      </c>
      <c r="D71" s="136">
        <f t="shared" si="9"/>
        <v>15739</v>
      </c>
      <c r="E71" s="137">
        <f t="shared" si="9"/>
        <v>771</v>
      </c>
      <c r="F71" s="137">
        <f t="shared" si="9"/>
        <v>239</v>
      </c>
      <c r="G71" s="137">
        <f t="shared" si="9"/>
        <v>604</v>
      </c>
      <c r="H71" s="138">
        <f t="shared" si="9"/>
        <v>8906</v>
      </c>
    </row>
    <row r="72" spans="1:8" ht="15.75">
      <c r="A72" s="259">
        <v>2003</v>
      </c>
      <c r="B72" s="260">
        <f aca="true" t="shared" si="10" ref="B72:H72">B79+B85+B91+B97</f>
        <v>36983</v>
      </c>
      <c r="C72" s="260">
        <f t="shared" si="10"/>
        <v>37107</v>
      </c>
      <c r="D72" s="76">
        <f t="shared" si="10"/>
        <v>20545</v>
      </c>
      <c r="E72" s="77">
        <f t="shared" si="10"/>
        <v>1697</v>
      </c>
      <c r="F72" s="77">
        <f t="shared" si="10"/>
        <v>1080</v>
      </c>
      <c r="G72" s="77">
        <f t="shared" si="10"/>
        <v>1202</v>
      </c>
      <c r="H72" s="78">
        <f t="shared" si="10"/>
        <v>9981</v>
      </c>
    </row>
    <row r="73" spans="1:8" ht="15.75" customHeight="1">
      <c r="A73" s="458" t="s">
        <v>112</v>
      </c>
      <c r="B73" s="459"/>
      <c r="C73" s="459"/>
      <c r="D73" s="459"/>
      <c r="E73" s="459"/>
      <c r="F73" s="459"/>
      <c r="G73" s="459"/>
      <c r="H73" s="460"/>
    </row>
    <row r="74" spans="1:8" ht="15.75">
      <c r="A74" s="73" t="s">
        <v>125</v>
      </c>
      <c r="B74" s="72"/>
      <c r="C74" s="68"/>
      <c r="D74" s="68"/>
      <c r="E74" s="69"/>
      <c r="F74" s="69"/>
      <c r="G74" s="69"/>
      <c r="H74" s="70"/>
    </row>
    <row r="75" spans="1:8" s="140" customFormat="1" ht="15.75">
      <c r="A75" s="74">
        <v>1999</v>
      </c>
      <c r="B75" s="75">
        <v>1864</v>
      </c>
      <c r="C75" s="76">
        <v>7684</v>
      </c>
      <c r="D75" s="76">
        <v>2743</v>
      </c>
      <c r="E75" s="77">
        <v>259</v>
      </c>
      <c r="F75" s="77">
        <v>212</v>
      </c>
      <c r="G75" s="77">
        <v>99</v>
      </c>
      <c r="H75" s="78">
        <v>1757</v>
      </c>
    </row>
    <row r="76" spans="1:8" ht="15.75">
      <c r="A76" s="134">
        <v>2000</v>
      </c>
      <c r="B76" s="135">
        <v>7272</v>
      </c>
      <c r="C76" s="136">
        <v>6751</v>
      </c>
      <c r="D76" s="136">
        <v>3143</v>
      </c>
      <c r="E76" s="137">
        <v>341</v>
      </c>
      <c r="F76" s="137">
        <v>61</v>
      </c>
      <c r="G76" s="137">
        <v>162</v>
      </c>
      <c r="H76" s="138">
        <v>1866</v>
      </c>
    </row>
    <row r="77" spans="1:8" s="140" customFormat="1" ht="15.75">
      <c r="A77" s="74">
        <v>2001</v>
      </c>
      <c r="B77" s="75">
        <v>6957</v>
      </c>
      <c r="C77" s="76">
        <v>5692</v>
      </c>
      <c r="D77" s="76">
        <v>2715</v>
      </c>
      <c r="E77" s="77">
        <v>82</v>
      </c>
      <c r="F77" s="77">
        <v>20</v>
      </c>
      <c r="G77" s="77">
        <v>168</v>
      </c>
      <c r="H77" s="78">
        <v>1778</v>
      </c>
    </row>
    <row r="78" spans="1:8" ht="15.75">
      <c r="A78" s="134">
        <v>2002</v>
      </c>
      <c r="B78" s="135">
        <v>6803</v>
      </c>
      <c r="C78" s="136">
        <v>6888</v>
      </c>
      <c r="D78" s="136">
        <v>3187</v>
      </c>
      <c r="E78" s="137">
        <v>201</v>
      </c>
      <c r="F78" s="137">
        <v>38</v>
      </c>
      <c r="G78" s="137">
        <v>254</v>
      </c>
      <c r="H78" s="138">
        <v>2107</v>
      </c>
    </row>
    <row r="79" spans="1:8" ht="15.75">
      <c r="A79" s="74">
        <v>2003</v>
      </c>
      <c r="B79" s="75">
        <v>7264</v>
      </c>
      <c r="C79" s="76">
        <v>7703</v>
      </c>
      <c r="D79" s="76">
        <v>3690</v>
      </c>
      <c r="E79" s="77">
        <v>311</v>
      </c>
      <c r="F79" s="77">
        <v>359</v>
      </c>
      <c r="G79" s="77">
        <v>404</v>
      </c>
      <c r="H79" s="78">
        <v>2160</v>
      </c>
    </row>
    <row r="80" spans="1:8" s="140" customFormat="1" ht="15.75">
      <c r="A80" s="142" t="s">
        <v>133</v>
      </c>
      <c r="B80" s="135"/>
      <c r="C80" s="136"/>
      <c r="D80" s="136"/>
      <c r="E80" s="137"/>
      <c r="F80" s="137"/>
      <c r="G80" s="137"/>
      <c r="H80" s="138"/>
    </row>
    <row r="81" spans="1:8" s="140" customFormat="1" ht="15.75">
      <c r="A81" s="74">
        <v>1999</v>
      </c>
      <c r="B81" s="75">
        <v>14813</v>
      </c>
      <c r="C81" s="76">
        <v>11383</v>
      </c>
      <c r="D81" s="76">
        <v>6705</v>
      </c>
      <c r="E81" s="77">
        <v>805</v>
      </c>
      <c r="F81" s="77">
        <v>446</v>
      </c>
      <c r="G81" s="77">
        <v>326</v>
      </c>
      <c r="H81" s="78">
        <v>3005</v>
      </c>
    </row>
    <row r="82" spans="1:8" ht="15.75">
      <c r="A82" s="134">
        <v>2000</v>
      </c>
      <c r="B82" s="135">
        <v>14640</v>
      </c>
      <c r="C82" s="136">
        <v>13254</v>
      </c>
      <c r="D82" s="136">
        <v>7200</v>
      </c>
      <c r="E82" s="137">
        <v>522</v>
      </c>
      <c r="F82" s="137">
        <v>195</v>
      </c>
      <c r="G82" s="137">
        <v>330</v>
      </c>
      <c r="H82" s="138">
        <v>4294</v>
      </c>
    </row>
    <row r="83" spans="1:8" s="140" customFormat="1" ht="15.75">
      <c r="A83" s="74">
        <v>2001</v>
      </c>
      <c r="B83" s="75">
        <v>15436</v>
      </c>
      <c r="C83" s="76">
        <v>12952</v>
      </c>
      <c r="D83" s="76">
        <v>6924</v>
      </c>
      <c r="E83" s="77">
        <v>308</v>
      </c>
      <c r="F83" s="77">
        <v>185</v>
      </c>
      <c r="G83" s="77">
        <v>299</v>
      </c>
      <c r="H83" s="78">
        <v>4149</v>
      </c>
    </row>
    <row r="84" spans="1:8" ht="15.75">
      <c r="A84" s="134">
        <v>2002</v>
      </c>
      <c r="B84" s="135">
        <v>15816</v>
      </c>
      <c r="C84" s="136">
        <v>16215</v>
      </c>
      <c r="D84" s="136">
        <v>8599</v>
      </c>
      <c r="E84" s="137">
        <v>348</v>
      </c>
      <c r="F84" s="137">
        <v>222</v>
      </c>
      <c r="G84" s="137">
        <v>374</v>
      </c>
      <c r="H84" s="138">
        <v>5450</v>
      </c>
    </row>
    <row r="85" spans="1:8" ht="15.75">
      <c r="A85" s="74">
        <v>2003</v>
      </c>
      <c r="B85" s="75">
        <v>16191</v>
      </c>
      <c r="C85" s="76">
        <v>16139</v>
      </c>
      <c r="D85" s="76">
        <v>8696</v>
      </c>
      <c r="E85" s="77">
        <v>461</v>
      </c>
      <c r="F85" s="77">
        <v>343</v>
      </c>
      <c r="G85" s="77">
        <v>366</v>
      </c>
      <c r="H85" s="78">
        <v>4834</v>
      </c>
    </row>
    <row r="86" spans="1:8" s="140" customFormat="1" ht="15.75">
      <c r="A86" s="142" t="s">
        <v>126</v>
      </c>
      <c r="B86" s="135"/>
      <c r="C86" s="136"/>
      <c r="D86" s="136"/>
      <c r="E86" s="137"/>
      <c r="F86" s="137"/>
      <c r="G86" s="137"/>
      <c r="H86" s="138"/>
    </row>
    <row r="87" spans="1:8" s="140" customFormat="1" ht="15.75">
      <c r="A87" s="74">
        <v>1999</v>
      </c>
      <c r="B87" s="75">
        <v>4741</v>
      </c>
      <c r="C87" s="76">
        <v>4165</v>
      </c>
      <c r="D87" s="76">
        <v>2162</v>
      </c>
      <c r="E87" s="77">
        <v>457</v>
      </c>
      <c r="F87" s="77">
        <v>139</v>
      </c>
      <c r="G87" s="77">
        <v>34</v>
      </c>
      <c r="H87" s="78">
        <v>1271</v>
      </c>
    </row>
    <row r="88" spans="1:8" ht="15.75">
      <c r="A88" s="134">
        <v>2000</v>
      </c>
      <c r="B88" s="135">
        <v>4992</v>
      </c>
      <c r="C88" s="136">
        <v>4891</v>
      </c>
      <c r="D88" s="136">
        <v>2411</v>
      </c>
      <c r="E88" s="137">
        <v>432</v>
      </c>
      <c r="F88" s="137">
        <v>53</v>
      </c>
      <c r="G88" s="137">
        <v>63</v>
      </c>
      <c r="H88" s="138">
        <v>1587</v>
      </c>
    </row>
    <row r="89" spans="1:8" s="140" customFormat="1" ht="15.75">
      <c r="A89" s="74">
        <v>2001</v>
      </c>
      <c r="B89" s="75">
        <v>4757</v>
      </c>
      <c r="C89" s="76">
        <v>3915</v>
      </c>
      <c r="D89" s="76">
        <v>2017</v>
      </c>
      <c r="E89" s="77">
        <v>40</v>
      </c>
      <c r="F89" s="77">
        <v>7</v>
      </c>
      <c r="G89" s="77">
        <v>62</v>
      </c>
      <c r="H89" s="78">
        <v>1365</v>
      </c>
    </row>
    <row r="90" spans="1:8" ht="15.75">
      <c r="A90" s="134">
        <v>2002</v>
      </c>
      <c r="B90" s="135">
        <v>4880</v>
      </c>
      <c r="C90" s="136">
        <v>5038</v>
      </c>
      <c r="D90" s="136">
        <v>2752</v>
      </c>
      <c r="E90" s="137">
        <v>92</v>
      </c>
      <c r="F90" s="137">
        <v>32</v>
      </c>
      <c r="G90" s="137">
        <v>117</v>
      </c>
      <c r="H90" s="138">
        <v>1490</v>
      </c>
    </row>
    <row r="91" spans="1:8" ht="15.75">
      <c r="A91" s="74">
        <v>2003</v>
      </c>
      <c r="B91" s="75">
        <v>5285</v>
      </c>
      <c r="C91" s="76">
        <v>5232</v>
      </c>
      <c r="D91" s="76">
        <v>2974</v>
      </c>
      <c r="E91" s="77">
        <v>305</v>
      </c>
      <c r="F91" s="77">
        <v>140</v>
      </c>
      <c r="G91" s="77">
        <v>128</v>
      </c>
      <c r="H91" s="78">
        <v>1430</v>
      </c>
    </row>
    <row r="92" spans="1:8" s="140" customFormat="1" ht="15.75">
      <c r="A92" s="142" t="s">
        <v>127</v>
      </c>
      <c r="B92" s="135"/>
      <c r="C92" s="136"/>
      <c r="D92" s="136"/>
      <c r="E92" s="137"/>
      <c r="F92" s="137"/>
      <c r="G92" s="137"/>
      <c r="H92" s="138"/>
    </row>
    <row r="93" spans="1:8" s="140" customFormat="1" ht="15.75">
      <c r="A93" s="74">
        <v>1999</v>
      </c>
      <c r="B93" s="75">
        <v>7818</v>
      </c>
      <c r="C93" s="76">
        <v>6301</v>
      </c>
      <c r="D93" s="76">
        <v>4073</v>
      </c>
      <c r="E93" s="77">
        <v>555</v>
      </c>
      <c r="F93" s="77">
        <v>258</v>
      </c>
      <c r="G93" s="77">
        <v>70</v>
      </c>
      <c r="H93" s="78">
        <v>1345</v>
      </c>
    </row>
    <row r="94" spans="1:8" ht="15.75">
      <c r="A94" s="134">
        <v>2000</v>
      </c>
      <c r="B94" s="135">
        <v>7303</v>
      </c>
      <c r="C94" s="136">
        <v>6823</v>
      </c>
      <c r="D94" s="136">
        <v>4242</v>
      </c>
      <c r="E94" s="137">
        <v>527</v>
      </c>
      <c r="F94" s="137">
        <v>182</v>
      </c>
      <c r="G94" s="137">
        <v>61</v>
      </c>
      <c r="H94" s="138">
        <v>1629</v>
      </c>
    </row>
    <row r="95" spans="1:8" s="140" customFormat="1" ht="15.75">
      <c r="A95" s="74">
        <v>2001</v>
      </c>
      <c r="B95" s="75">
        <v>7182</v>
      </c>
      <c r="C95" s="76">
        <v>6353</v>
      </c>
      <c r="D95" s="76">
        <v>4083</v>
      </c>
      <c r="E95" s="77">
        <v>341</v>
      </c>
      <c r="F95" s="77">
        <v>27</v>
      </c>
      <c r="G95" s="77">
        <v>75</v>
      </c>
      <c r="H95" s="78">
        <v>1614</v>
      </c>
    </row>
    <row r="96" spans="1:8" ht="15.75">
      <c r="A96" s="134">
        <v>2002</v>
      </c>
      <c r="B96" s="135">
        <v>7781</v>
      </c>
      <c r="C96" s="136">
        <v>8630</v>
      </c>
      <c r="D96" s="136">
        <v>4665</v>
      </c>
      <c r="E96" s="137">
        <v>357</v>
      </c>
      <c r="F96" s="137">
        <v>28</v>
      </c>
      <c r="G96" s="137">
        <v>202</v>
      </c>
      <c r="H96" s="138">
        <v>2854</v>
      </c>
    </row>
    <row r="97" spans="1:8" ht="15.75">
      <c r="A97" s="74">
        <v>2003</v>
      </c>
      <c r="B97" s="75">
        <v>8243</v>
      </c>
      <c r="C97" s="76">
        <v>8033</v>
      </c>
      <c r="D97" s="76">
        <v>5185</v>
      </c>
      <c r="E97" s="77">
        <v>620</v>
      </c>
      <c r="F97" s="77">
        <v>238</v>
      </c>
      <c r="G97" s="77">
        <v>304</v>
      </c>
      <c r="H97" s="78">
        <v>1557</v>
      </c>
    </row>
    <row r="98" spans="1:8" s="219" customFormat="1" ht="24.75" customHeight="1">
      <c r="A98" s="451" t="s">
        <v>371</v>
      </c>
      <c r="B98" s="452"/>
      <c r="C98" s="452"/>
      <c r="D98" s="452"/>
      <c r="E98" s="452"/>
      <c r="F98" s="452"/>
      <c r="G98" s="452"/>
      <c r="H98" s="453"/>
    </row>
    <row r="99" spans="1:8" ht="15.75" customHeight="1">
      <c r="A99" s="263" t="s">
        <v>8</v>
      </c>
      <c r="B99" s="261"/>
      <c r="C99" s="261"/>
      <c r="D99" s="261"/>
      <c r="E99" s="261"/>
      <c r="F99" s="261"/>
      <c r="G99" s="261"/>
      <c r="H99" s="262"/>
    </row>
    <row r="100" spans="1:8" ht="15.75">
      <c r="A100" s="74">
        <v>1999</v>
      </c>
      <c r="B100" s="75">
        <f aca="true" t="shared" si="11" ref="B100:H100">B107+B119+B125+B131+B113</f>
        <v>21804</v>
      </c>
      <c r="C100" s="76">
        <f t="shared" si="11"/>
        <v>17164</v>
      </c>
      <c r="D100" s="76">
        <f t="shared" si="11"/>
        <v>9856</v>
      </c>
      <c r="E100" s="77">
        <f t="shared" si="11"/>
        <v>655</v>
      </c>
      <c r="F100" s="77">
        <f t="shared" si="11"/>
        <v>224</v>
      </c>
      <c r="G100" s="77">
        <f t="shared" si="11"/>
        <v>534</v>
      </c>
      <c r="H100" s="78">
        <f t="shared" si="11"/>
        <v>4067</v>
      </c>
    </row>
    <row r="101" spans="1:8" ht="15.75">
      <c r="A101" s="134">
        <v>2000</v>
      </c>
      <c r="B101" s="135">
        <f aca="true" t="shared" si="12" ref="B101:H102">B108+B120+B126+B132+B114</f>
        <v>23478</v>
      </c>
      <c r="C101" s="136">
        <f t="shared" si="12"/>
        <v>20361</v>
      </c>
      <c r="D101" s="136">
        <f t="shared" si="12"/>
        <v>12245</v>
      </c>
      <c r="E101" s="137">
        <f t="shared" si="12"/>
        <v>840</v>
      </c>
      <c r="F101" s="137">
        <f t="shared" si="12"/>
        <v>163</v>
      </c>
      <c r="G101" s="137">
        <f t="shared" si="12"/>
        <v>563</v>
      </c>
      <c r="H101" s="138">
        <f t="shared" si="12"/>
        <v>5070</v>
      </c>
    </row>
    <row r="102" spans="1:8" ht="15.75">
      <c r="A102" s="74">
        <v>2001</v>
      </c>
      <c r="B102" s="260">
        <f t="shared" si="12"/>
        <v>24639</v>
      </c>
      <c r="C102" s="260">
        <f t="shared" si="12"/>
        <v>19786</v>
      </c>
      <c r="D102" s="76">
        <f t="shared" si="12"/>
        <v>11268</v>
      </c>
      <c r="E102" s="77">
        <f t="shared" si="12"/>
        <v>377</v>
      </c>
      <c r="F102" s="77">
        <f t="shared" si="12"/>
        <v>79</v>
      </c>
      <c r="G102" s="77">
        <f t="shared" si="12"/>
        <v>541</v>
      </c>
      <c r="H102" s="78">
        <f t="shared" si="12"/>
        <v>5814</v>
      </c>
    </row>
    <row r="103" spans="1:8" ht="15.75">
      <c r="A103" s="365">
        <v>2002</v>
      </c>
      <c r="B103" s="139">
        <f aca="true" t="shared" si="13" ref="B103:H103">B109+B121+B127+B133+B115</f>
        <v>24639</v>
      </c>
      <c r="C103" s="139">
        <f t="shared" si="13"/>
        <v>19786</v>
      </c>
      <c r="D103" s="136">
        <f t="shared" si="13"/>
        <v>11268</v>
      </c>
      <c r="E103" s="137">
        <f t="shared" si="13"/>
        <v>377</v>
      </c>
      <c r="F103" s="137">
        <f t="shared" si="13"/>
        <v>79</v>
      </c>
      <c r="G103" s="137">
        <f t="shared" si="13"/>
        <v>541</v>
      </c>
      <c r="H103" s="138">
        <f t="shared" si="13"/>
        <v>5814</v>
      </c>
    </row>
    <row r="104" spans="1:8" ht="15.75">
      <c r="A104" s="259">
        <v>2003</v>
      </c>
      <c r="B104" s="260">
        <f aca="true" t="shared" si="14" ref="B104:H104">B111+B123+B129+B135+B117</f>
        <v>26135</v>
      </c>
      <c r="C104" s="260">
        <f t="shared" si="14"/>
        <v>26708</v>
      </c>
      <c r="D104" s="76">
        <f t="shared" si="14"/>
        <v>14742</v>
      </c>
      <c r="E104" s="77">
        <f t="shared" si="14"/>
        <v>1066</v>
      </c>
      <c r="F104" s="77">
        <f t="shared" si="14"/>
        <v>635</v>
      </c>
      <c r="G104" s="77">
        <f t="shared" si="14"/>
        <v>933</v>
      </c>
      <c r="H104" s="78">
        <f t="shared" si="14"/>
        <v>6910</v>
      </c>
    </row>
    <row r="105" spans="1:8" ht="15" customHeight="1">
      <c r="A105" s="458" t="s">
        <v>112</v>
      </c>
      <c r="B105" s="459"/>
      <c r="C105" s="459"/>
      <c r="D105" s="459"/>
      <c r="E105" s="459"/>
      <c r="F105" s="459"/>
      <c r="G105" s="459"/>
      <c r="H105" s="460"/>
    </row>
    <row r="106" spans="1:8" ht="15.75">
      <c r="A106" s="73" t="s">
        <v>128</v>
      </c>
      <c r="B106" s="72"/>
      <c r="C106" s="68"/>
      <c r="D106" s="68"/>
      <c r="E106" s="69"/>
      <c r="F106" s="69"/>
      <c r="G106" s="69"/>
      <c r="H106" s="70"/>
    </row>
    <row r="107" spans="1:8" s="140" customFormat="1" ht="15.75">
      <c r="A107" s="74">
        <v>1999</v>
      </c>
      <c r="B107" s="75">
        <v>5016</v>
      </c>
      <c r="C107" s="76">
        <v>3937</v>
      </c>
      <c r="D107" s="76">
        <v>2535</v>
      </c>
      <c r="E107" s="77">
        <v>198</v>
      </c>
      <c r="F107" s="77">
        <v>80</v>
      </c>
      <c r="G107" s="77">
        <v>92</v>
      </c>
      <c r="H107" s="78">
        <v>833</v>
      </c>
    </row>
    <row r="108" spans="1:8" ht="15.75">
      <c r="A108" s="134">
        <v>2000</v>
      </c>
      <c r="B108" s="135">
        <v>5026</v>
      </c>
      <c r="C108" s="136">
        <v>4716</v>
      </c>
      <c r="D108" s="136">
        <v>2857</v>
      </c>
      <c r="E108" s="137">
        <v>267</v>
      </c>
      <c r="F108" s="137">
        <v>83</v>
      </c>
      <c r="G108" s="137">
        <v>142</v>
      </c>
      <c r="H108" s="138">
        <v>1157</v>
      </c>
    </row>
    <row r="109" spans="1:8" s="140" customFormat="1" ht="15.75">
      <c r="A109" s="74">
        <v>2001</v>
      </c>
      <c r="B109" s="75">
        <v>5466</v>
      </c>
      <c r="C109" s="76">
        <v>4476</v>
      </c>
      <c r="D109" s="76">
        <v>2661</v>
      </c>
      <c r="E109" s="77">
        <v>83</v>
      </c>
      <c r="F109" s="77">
        <v>36</v>
      </c>
      <c r="G109" s="77">
        <v>55</v>
      </c>
      <c r="H109" s="78">
        <v>1341</v>
      </c>
    </row>
    <row r="110" spans="1:8" ht="15.75">
      <c r="A110" s="134">
        <v>2002</v>
      </c>
      <c r="B110" s="135">
        <v>6033</v>
      </c>
      <c r="C110" s="136">
        <v>4521</v>
      </c>
      <c r="D110" s="136">
        <v>3167</v>
      </c>
      <c r="E110" s="137">
        <v>62</v>
      </c>
      <c r="F110" s="137">
        <v>72</v>
      </c>
      <c r="G110" s="137">
        <v>90</v>
      </c>
      <c r="H110" s="138">
        <v>1393</v>
      </c>
    </row>
    <row r="111" spans="1:8" ht="15.75">
      <c r="A111" s="91">
        <v>2003</v>
      </c>
      <c r="B111" s="148">
        <v>6518</v>
      </c>
      <c r="C111" s="88">
        <v>6807</v>
      </c>
      <c r="D111" s="88">
        <v>3787</v>
      </c>
      <c r="E111" s="89">
        <v>149</v>
      </c>
      <c r="F111" s="89">
        <v>227</v>
      </c>
      <c r="G111" s="89">
        <v>208</v>
      </c>
      <c r="H111" s="90">
        <v>1783</v>
      </c>
    </row>
    <row r="112" spans="1:8" s="140" customFormat="1" ht="15.75">
      <c r="A112" s="142" t="s">
        <v>129</v>
      </c>
      <c r="B112" s="135"/>
      <c r="C112" s="136"/>
      <c r="D112" s="136"/>
      <c r="E112" s="137"/>
      <c r="F112" s="137"/>
      <c r="G112" s="137"/>
      <c r="H112" s="138"/>
    </row>
    <row r="113" spans="1:8" s="140" customFormat="1" ht="15.75">
      <c r="A113" s="74">
        <v>1999</v>
      </c>
      <c r="B113" s="75">
        <v>3880</v>
      </c>
      <c r="C113" s="76">
        <v>2739</v>
      </c>
      <c r="D113" s="76">
        <v>1316</v>
      </c>
      <c r="E113" s="77">
        <v>76</v>
      </c>
      <c r="F113" s="77">
        <v>24</v>
      </c>
      <c r="G113" s="77">
        <v>138</v>
      </c>
      <c r="H113" s="78">
        <v>663</v>
      </c>
    </row>
    <row r="114" spans="1:8" ht="15.75">
      <c r="A114" s="134">
        <v>2000</v>
      </c>
      <c r="B114" s="135">
        <v>4156</v>
      </c>
      <c r="C114" s="136">
        <v>3241</v>
      </c>
      <c r="D114" s="136">
        <v>1961</v>
      </c>
      <c r="E114" s="137">
        <v>30</v>
      </c>
      <c r="F114" s="137">
        <v>7</v>
      </c>
      <c r="G114" s="137">
        <v>184</v>
      </c>
      <c r="H114" s="138">
        <v>779</v>
      </c>
    </row>
    <row r="115" spans="1:8" s="140" customFormat="1" ht="15.75">
      <c r="A115" s="74">
        <v>2001</v>
      </c>
      <c r="B115" s="75">
        <v>4955</v>
      </c>
      <c r="C115" s="76">
        <v>3537</v>
      </c>
      <c r="D115" s="76">
        <v>2099</v>
      </c>
      <c r="E115" s="77">
        <v>46</v>
      </c>
      <c r="F115" s="77">
        <v>18</v>
      </c>
      <c r="G115" s="77">
        <v>168</v>
      </c>
      <c r="H115" s="78">
        <v>811</v>
      </c>
    </row>
    <row r="116" spans="1:8" ht="15.75">
      <c r="A116" s="134">
        <v>2002</v>
      </c>
      <c r="B116" s="135">
        <v>4964</v>
      </c>
      <c r="C116" s="136">
        <v>4759</v>
      </c>
      <c r="D116" s="136">
        <v>2664</v>
      </c>
      <c r="E116" s="137">
        <v>57</v>
      </c>
      <c r="F116" s="137">
        <v>21</v>
      </c>
      <c r="G116" s="137">
        <v>313</v>
      </c>
      <c r="H116" s="138">
        <v>1199</v>
      </c>
    </row>
    <row r="117" spans="1:8" ht="15.75">
      <c r="A117" s="74">
        <v>2003</v>
      </c>
      <c r="B117" s="75">
        <v>4946</v>
      </c>
      <c r="C117" s="76">
        <v>4960</v>
      </c>
      <c r="D117" s="76">
        <v>2963</v>
      </c>
      <c r="E117" s="77">
        <v>181</v>
      </c>
      <c r="F117" s="77">
        <v>107</v>
      </c>
      <c r="G117" s="77">
        <v>217</v>
      </c>
      <c r="H117" s="78">
        <v>1007</v>
      </c>
    </row>
    <row r="118" spans="1:8" s="140" customFormat="1" ht="15.75">
      <c r="A118" s="142" t="s">
        <v>132</v>
      </c>
      <c r="B118" s="135"/>
      <c r="C118" s="136"/>
      <c r="D118" s="136"/>
      <c r="E118" s="137"/>
      <c r="F118" s="137"/>
      <c r="G118" s="137"/>
      <c r="H118" s="138"/>
    </row>
    <row r="119" spans="1:8" s="140" customFormat="1" ht="15.75">
      <c r="A119" s="74">
        <v>1999</v>
      </c>
      <c r="B119" s="75">
        <v>6054</v>
      </c>
      <c r="C119" s="76">
        <v>4698</v>
      </c>
      <c r="D119" s="76">
        <v>2741</v>
      </c>
      <c r="E119" s="77">
        <v>166</v>
      </c>
      <c r="F119" s="77">
        <v>55</v>
      </c>
      <c r="G119" s="77">
        <v>111</v>
      </c>
      <c r="H119" s="78">
        <v>974</v>
      </c>
    </row>
    <row r="120" spans="1:8" ht="15.75">
      <c r="A120" s="134">
        <v>2000</v>
      </c>
      <c r="B120" s="135">
        <v>7158</v>
      </c>
      <c r="C120" s="136">
        <v>6070</v>
      </c>
      <c r="D120" s="136">
        <v>3902</v>
      </c>
      <c r="E120" s="137">
        <v>240</v>
      </c>
      <c r="F120" s="137">
        <v>25</v>
      </c>
      <c r="G120" s="137">
        <v>103</v>
      </c>
      <c r="H120" s="138">
        <v>1366</v>
      </c>
    </row>
    <row r="121" spans="1:8" s="140" customFormat="1" ht="15.75">
      <c r="A121" s="74">
        <v>2001</v>
      </c>
      <c r="B121" s="75">
        <v>7277</v>
      </c>
      <c r="C121" s="76">
        <v>5778</v>
      </c>
      <c r="D121" s="76">
        <v>3315</v>
      </c>
      <c r="E121" s="77">
        <v>132</v>
      </c>
      <c r="F121" s="77">
        <v>8</v>
      </c>
      <c r="G121" s="77">
        <v>152</v>
      </c>
      <c r="H121" s="78">
        <v>1697</v>
      </c>
    </row>
    <row r="122" spans="1:8" ht="15.75">
      <c r="A122" s="134">
        <v>2002</v>
      </c>
      <c r="B122" s="135">
        <v>7392</v>
      </c>
      <c r="C122" s="136">
        <v>6879</v>
      </c>
      <c r="D122" s="136">
        <v>3821</v>
      </c>
      <c r="E122" s="137">
        <v>82</v>
      </c>
      <c r="F122" s="137">
        <v>23</v>
      </c>
      <c r="G122" s="137">
        <v>296</v>
      </c>
      <c r="H122" s="138">
        <v>2053</v>
      </c>
    </row>
    <row r="123" spans="1:8" ht="15.75">
      <c r="A123" s="74">
        <v>2003</v>
      </c>
      <c r="B123" s="75">
        <v>7449</v>
      </c>
      <c r="C123" s="76">
        <v>7547</v>
      </c>
      <c r="D123" s="76">
        <v>4111</v>
      </c>
      <c r="E123" s="77">
        <v>245</v>
      </c>
      <c r="F123" s="77">
        <v>133</v>
      </c>
      <c r="G123" s="77">
        <v>239</v>
      </c>
      <c r="H123" s="78">
        <v>2085</v>
      </c>
    </row>
    <row r="124" spans="1:8" s="140" customFormat="1" ht="15.75">
      <c r="A124" s="142" t="s">
        <v>130</v>
      </c>
      <c r="B124" s="135"/>
      <c r="C124" s="136"/>
      <c r="D124" s="136"/>
      <c r="E124" s="137"/>
      <c r="F124" s="137"/>
      <c r="G124" s="137"/>
      <c r="H124" s="138"/>
    </row>
    <row r="125" spans="1:8" s="140" customFormat="1" ht="15.75">
      <c r="A125" s="74">
        <v>1999</v>
      </c>
      <c r="B125" s="75">
        <v>3724</v>
      </c>
      <c r="C125" s="76">
        <v>3299</v>
      </c>
      <c r="D125" s="76">
        <v>1836</v>
      </c>
      <c r="E125" s="77">
        <v>117</v>
      </c>
      <c r="F125" s="77">
        <v>27</v>
      </c>
      <c r="G125" s="77">
        <v>89</v>
      </c>
      <c r="H125" s="78">
        <v>887</v>
      </c>
    </row>
    <row r="126" spans="1:8" ht="15.75">
      <c r="A126" s="134">
        <v>2000</v>
      </c>
      <c r="B126" s="135">
        <v>3815</v>
      </c>
      <c r="C126" s="136">
        <v>3659</v>
      </c>
      <c r="D126" s="136">
        <v>2012</v>
      </c>
      <c r="E126" s="137">
        <v>222</v>
      </c>
      <c r="F126" s="137">
        <v>32</v>
      </c>
      <c r="G126" s="137">
        <v>59</v>
      </c>
      <c r="H126" s="138">
        <v>1065</v>
      </c>
    </row>
    <row r="127" spans="1:8" s="140" customFormat="1" ht="15.75">
      <c r="A127" s="74">
        <v>2001</v>
      </c>
      <c r="B127" s="75">
        <v>3501</v>
      </c>
      <c r="C127" s="76">
        <v>2991</v>
      </c>
      <c r="D127" s="76">
        <v>1533</v>
      </c>
      <c r="E127" s="77">
        <v>64</v>
      </c>
      <c r="F127" s="77">
        <v>3</v>
      </c>
      <c r="G127" s="77">
        <v>86</v>
      </c>
      <c r="H127" s="78">
        <v>1072</v>
      </c>
    </row>
    <row r="128" spans="1:8" ht="15.75">
      <c r="A128" s="134">
        <v>2002</v>
      </c>
      <c r="B128" s="135">
        <v>3629</v>
      </c>
      <c r="C128" s="136">
        <v>3499</v>
      </c>
      <c r="D128" s="136">
        <v>1725</v>
      </c>
      <c r="E128" s="137">
        <v>67</v>
      </c>
      <c r="F128" s="137">
        <v>1</v>
      </c>
      <c r="G128" s="137">
        <v>142</v>
      </c>
      <c r="H128" s="138">
        <v>1215</v>
      </c>
    </row>
    <row r="129" spans="1:8" ht="15.75">
      <c r="A129" s="74">
        <v>2003</v>
      </c>
      <c r="B129" s="75">
        <v>3799</v>
      </c>
      <c r="C129" s="76">
        <v>3921</v>
      </c>
      <c r="D129" s="76">
        <v>1929</v>
      </c>
      <c r="E129" s="77">
        <v>233</v>
      </c>
      <c r="F129" s="77">
        <v>66</v>
      </c>
      <c r="G129" s="77">
        <v>126</v>
      </c>
      <c r="H129" s="78">
        <v>1087</v>
      </c>
    </row>
    <row r="130" spans="1:8" s="101" customFormat="1" ht="15.75">
      <c r="A130" s="142" t="s">
        <v>131</v>
      </c>
      <c r="B130" s="143"/>
      <c r="C130" s="144"/>
      <c r="D130" s="144"/>
      <c r="E130" s="145"/>
      <c r="F130" s="145"/>
      <c r="G130" s="145"/>
      <c r="H130" s="146"/>
    </row>
    <row r="131" spans="1:8" s="140" customFormat="1" ht="15.75">
      <c r="A131" s="74">
        <v>1999</v>
      </c>
      <c r="B131" s="75">
        <v>3130</v>
      </c>
      <c r="C131" s="76">
        <v>2491</v>
      </c>
      <c r="D131" s="76">
        <v>1428</v>
      </c>
      <c r="E131" s="77">
        <v>98</v>
      </c>
      <c r="F131" s="77">
        <v>38</v>
      </c>
      <c r="G131" s="77">
        <v>104</v>
      </c>
      <c r="H131" s="78">
        <v>710</v>
      </c>
    </row>
    <row r="132" spans="1:8" s="141" customFormat="1" ht="15.75">
      <c r="A132" s="134">
        <v>2000</v>
      </c>
      <c r="B132" s="135">
        <v>3323</v>
      </c>
      <c r="C132" s="136">
        <v>2675</v>
      </c>
      <c r="D132" s="136">
        <v>1513</v>
      </c>
      <c r="E132" s="137">
        <v>81</v>
      </c>
      <c r="F132" s="137">
        <v>16</v>
      </c>
      <c r="G132" s="137">
        <v>75</v>
      </c>
      <c r="H132" s="138">
        <v>703</v>
      </c>
    </row>
    <row r="133" spans="1:8" s="147" customFormat="1" ht="15.75">
      <c r="A133" s="74">
        <v>2001</v>
      </c>
      <c r="B133" s="260">
        <v>3440</v>
      </c>
      <c r="C133" s="260">
        <v>3004</v>
      </c>
      <c r="D133" s="76">
        <v>1660</v>
      </c>
      <c r="E133" s="77">
        <v>52</v>
      </c>
      <c r="F133" s="77">
        <v>14</v>
      </c>
      <c r="G133" s="77">
        <v>80</v>
      </c>
      <c r="H133" s="78">
        <v>893</v>
      </c>
    </row>
    <row r="134" spans="1:8" ht="15.75">
      <c r="A134" s="134">
        <v>2002</v>
      </c>
      <c r="B134" s="135">
        <v>3350</v>
      </c>
      <c r="C134" s="136">
        <v>3292</v>
      </c>
      <c r="D134" s="136">
        <v>1631</v>
      </c>
      <c r="E134" s="137">
        <v>29</v>
      </c>
      <c r="F134" s="137">
        <v>21</v>
      </c>
      <c r="G134" s="137">
        <v>196</v>
      </c>
      <c r="H134" s="138">
        <v>1151</v>
      </c>
    </row>
    <row r="135" spans="1:8" ht="15.75">
      <c r="A135" s="74">
        <v>2003</v>
      </c>
      <c r="B135" s="75">
        <v>3423</v>
      </c>
      <c r="C135" s="76">
        <v>3473</v>
      </c>
      <c r="D135" s="76">
        <v>1952</v>
      </c>
      <c r="E135" s="77">
        <v>258</v>
      </c>
      <c r="F135" s="77">
        <v>102</v>
      </c>
      <c r="G135" s="77">
        <v>143</v>
      </c>
      <c r="H135" s="78">
        <v>948</v>
      </c>
    </row>
    <row r="136" spans="1:8" s="219" customFormat="1" ht="24.75" customHeight="1">
      <c r="A136" s="451" t="s">
        <v>372</v>
      </c>
      <c r="B136" s="452"/>
      <c r="C136" s="452"/>
      <c r="D136" s="452"/>
      <c r="E136" s="452"/>
      <c r="F136" s="452"/>
      <c r="G136" s="452"/>
      <c r="H136" s="453"/>
    </row>
    <row r="137" spans="1:8" ht="15.75" customHeight="1">
      <c r="A137" s="263" t="s">
        <v>8</v>
      </c>
      <c r="B137" s="261"/>
      <c r="C137" s="261"/>
      <c r="D137" s="261"/>
      <c r="E137" s="261"/>
      <c r="F137" s="261"/>
      <c r="G137" s="261"/>
      <c r="H137" s="262"/>
    </row>
    <row r="138" spans="1:8" ht="15.75">
      <c r="A138" s="74">
        <v>1999</v>
      </c>
      <c r="B138" s="75">
        <f aca="true" t="shared" si="15" ref="B138:H138">SUM(B145,B151,B157,B163,B169)</f>
        <v>33482</v>
      </c>
      <c r="C138" s="76">
        <f t="shared" si="15"/>
        <v>25842</v>
      </c>
      <c r="D138" s="76">
        <f t="shared" si="15"/>
        <v>14696</v>
      </c>
      <c r="E138" s="77">
        <f t="shared" si="15"/>
        <v>2842</v>
      </c>
      <c r="F138" s="77">
        <f t="shared" si="15"/>
        <v>1556</v>
      </c>
      <c r="G138" s="77">
        <f t="shared" si="15"/>
        <v>485</v>
      </c>
      <c r="H138" s="78">
        <f t="shared" si="15"/>
        <v>6628</v>
      </c>
    </row>
    <row r="139" spans="1:8" ht="15.75">
      <c r="A139" s="134">
        <v>2000</v>
      </c>
      <c r="B139" s="135">
        <f aca="true" t="shared" si="16" ref="B139:H142">SUM(B146,B152,B158,B164,B170)</f>
        <v>31592</v>
      </c>
      <c r="C139" s="136">
        <f t="shared" si="16"/>
        <v>26815</v>
      </c>
      <c r="D139" s="136">
        <f t="shared" si="16"/>
        <v>15440</v>
      </c>
      <c r="E139" s="137">
        <f t="shared" si="16"/>
        <v>1416</v>
      </c>
      <c r="F139" s="137">
        <f t="shared" si="16"/>
        <v>595</v>
      </c>
      <c r="G139" s="137">
        <f t="shared" si="16"/>
        <v>469</v>
      </c>
      <c r="H139" s="138">
        <f t="shared" si="16"/>
        <v>7781</v>
      </c>
    </row>
    <row r="140" spans="1:8" ht="15.75">
      <c r="A140" s="74">
        <v>2001</v>
      </c>
      <c r="B140" s="260">
        <f t="shared" si="16"/>
        <v>33604</v>
      </c>
      <c r="C140" s="260">
        <f t="shared" si="16"/>
        <v>24884</v>
      </c>
      <c r="D140" s="76">
        <f t="shared" si="16"/>
        <v>13313</v>
      </c>
      <c r="E140" s="77">
        <f t="shared" si="16"/>
        <v>707</v>
      </c>
      <c r="F140" s="77">
        <f t="shared" si="16"/>
        <v>494</v>
      </c>
      <c r="G140" s="77">
        <f t="shared" si="16"/>
        <v>494</v>
      </c>
      <c r="H140" s="78">
        <f t="shared" si="16"/>
        <v>8271</v>
      </c>
    </row>
    <row r="141" spans="1:8" ht="15.75">
      <c r="A141" s="365">
        <v>2002</v>
      </c>
      <c r="B141" s="139">
        <f t="shared" si="16"/>
        <v>32382</v>
      </c>
      <c r="C141" s="139">
        <f t="shared" si="16"/>
        <v>32343</v>
      </c>
      <c r="D141" s="136">
        <f t="shared" si="16"/>
        <v>18196</v>
      </c>
      <c r="E141" s="137">
        <f t="shared" si="16"/>
        <v>894</v>
      </c>
      <c r="F141" s="137">
        <f t="shared" si="16"/>
        <v>643</v>
      </c>
      <c r="G141" s="137">
        <f t="shared" si="16"/>
        <v>836</v>
      </c>
      <c r="H141" s="138">
        <f t="shared" si="16"/>
        <v>9828</v>
      </c>
    </row>
    <row r="142" spans="1:8" ht="15.75">
      <c r="A142" s="259">
        <v>2003</v>
      </c>
      <c r="B142" s="260">
        <f t="shared" si="16"/>
        <v>35146</v>
      </c>
      <c r="C142" s="260">
        <f t="shared" si="16"/>
        <v>36072</v>
      </c>
      <c r="D142" s="76">
        <f t="shared" si="16"/>
        <v>20161</v>
      </c>
      <c r="E142" s="77">
        <f t="shared" si="16"/>
        <v>1849</v>
      </c>
      <c r="F142" s="77">
        <f t="shared" si="16"/>
        <v>1981</v>
      </c>
      <c r="G142" s="77">
        <f t="shared" si="16"/>
        <v>936</v>
      </c>
      <c r="H142" s="78">
        <f t="shared" si="16"/>
        <v>10597</v>
      </c>
    </row>
    <row r="143" spans="1:8" ht="14.25" customHeight="1">
      <c r="A143" s="458" t="s">
        <v>112</v>
      </c>
      <c r="B143" s="459"/>
      <c r="C143" s="459"/>
      <c r="D143" s="459"/>
      <c r="E143" s="459"/>
      <c r="F143" s="459"/>
      <c r="G143" s="459"/>
      <c r="H143" s="460"/>
    </row>
    <row r="144" spans="1:8" ht="15.75">
      <c r="A144" s="73" t="s">
        <v>2</v>
      </c>
      <c r="B144" s="72"/>
      <c r="C144" s="68"/>
      <c r="D144" s="68"/>
      <c r="E144" s="69"/>
      <c r="F144" s="69"/>
      <c r="G144" s="69"/>
      <c r="H144" s="70"/>
    </row>
    <row r="145" spans="1:8" s="140" customFormat="1" ht="15.75">
      <c r="A145" s="74">
        <v>1999</v>
      </c>
      <c r="B145" s="75">
        <v>3827</v>
      </c>
      <c r="C145" s="76">
        <v>2677</v>
      </c>
      <c r="D145" s="76">
        <v>1619</v>
      </c>
      <c r="E145" s="77">
        <v>271</v>
      </c>
      <c r="F145" s="77">
        <v>153</v>
      </c>
      <c r="G145" s="77">
        <v>48</v>
      </c>
      <c r="H145" s="78">
        <v>499</v>
      </c>
    </row>
    <row r="146" spans="1:8" ht="15.75">
      <c r="A146" s="134">
        <v>2000</v>
      </c>
      <c r="B146" s="135">
        <v>3715</v>
      </c>
      <c r="C146" s="136">
        <v>2736</v>
      </c>
      <c r="D146" s="136">
        <v>1682</v>
      </c>
      <c r="E146" s="137">
        <v>76</v>
      </c>
      <c r="F146" s="137">
        <v>33</v>
      </c>
      <c r="G146" s="137">
        <v>52</v>
      </c>
      <c r="H146" s="138">
        <v>678</v>
      </c>
    </row>
    <row r="147" spans="1:8" s="140" customFormat="1" ht="15.75">
      <c r="A147" s="74">
        <v>2001</v>
      </c>
      <c r="B147" s="75">
        <v>3818</v>
      </c>
      <c r="C147" s="76">
        <v>2910</v>
      </c>
      <c r="D147" s="76">
        <v>1602</v>
      </c>
      <c r="E147" s="77">
        <v>88</v>
      </c>
      <c r="F147" s="77">
        <v>48</v>
      </c>
      <c r="G147" s="77">
        <v>103</v>
      </c>
      <c r="H147" s="78">
        <v>816</v>
      </c>
    </row>
    <row r="148" spans="1:8" ht="15.75">
      <c r="A148" s="134">
        <v>2002</v>
      </c>
      <c r="B148" s="135">
        <v>3637</v>
      </c>
      <c r="C148" s="136">
        <v>3807</v>
      </c>
      <c r="D148" s="136">
        <v>2096</v>
      </c>
      <c r="E148" s="137">
        <v>83</v>
      </c>
      <c r="F148" s="137">
        <v>42</v>
      </c>
      <c r="G148" s="137">
        <v>153</v>
      </c>
      <c r="H148" s="138">
        <v>1057</v>
      </c>
    </row>
    <row r="149" spans="1:8" ht="15.75">
      <c r="A149" s="74">
        <v>2003</v>
      </c>
      <c r="B149" s="75">
        <v>4069</v>
      </c>
      <c r="C149" s="76">
        <v>4104</v>
      </c>
      <c r="D149" s="76">
        <v>2465</v>
      </c>
      <c r="E149" s="77">
        <v>345</v>
      </c>
      <c r="F149" s="77">
        <v>245</v>
      </c>
      <c r="G149" s="77">
        <v>112</v>
      </c>
      <c r="H149" s="78">
        <v>922</v>
      </c>
    </row>
    <row r="150" spans="1:8" s="140" customFormat="1" ht="15.75">
      <c r="A150" s="142" t="s">
        <v>3</v>
      </c>
      <c r="B150" s="135"/>
      <c r="C150" s="136"/>
      <c r="D150" s="136"/>
      <c r="E150" s="137"/>
      <c r="F150" s="137"/>
      <c r="G150" s="137"/>
      <c r="H150" s="138"/>
    </row>
    <row r="151" spans="1:8" s="140" customFormat="1" ht="15.75">
      <c r="A151" s="74">
        <v>1999</v>
      </c>
      <c r="B151" s="75">
        <v>7079</v>
      </c>
      <c r="C151" s="76">
        <v>5488</v>
      </c>
      <c r="D151" s="76">
        <v>3147</v>
      </c>
      <c r="E151" s="77">
        <v>369</v>
      </c>
      <c r="F151" s="77">
        <v>198</v>
      </c>
      <c r="G151" s="77">
        <v>202</v>
      </c>
      <c r="H151" s="78">
        <v>1393</v>
      </c>
    </row>
    <row r="152" spans="1:8" ht="15.75">
      <c r="A152" s="134">
        <v>2000</v>
      </c>
      <c r="B152" s="135">
        <v>7104</v>
      </c>
      <c r="C152" s="136">
        <v>5803</v>
      </c>
      <c r="D152" s="136">
        <v>3311</v>
      </c>
      <c r="E152" s="137">
        <v>313</v>
      </c>
      <c r="F152" s="137">
        <v>92</v>
      </c>
      <c r="G152" s="137">
        <v>162</v>
      </c>
      <c r="H152" s="138">
        <v>1545</v>
      </c>
    </row>
    <row r="153" spans="1:8" s="140" customFormat="1" ht="15.75">
      <c r="A153" s="74">
        <v>2001</v>
      </c>
      <c r="B153" s="75">
        <v>7385</v>
      </c>
      <c r="C153" s="76">
        <v>5229</v>
      </c>
      <c r="D153" s="76">
        <v>2770</v>
      </c>
      <c r="E153" s="77">
        <v>155</v>
      </c>
      <c r="F153" s="77">
        <v>78</v>
      </c>
      <c r="G153" s="77">
        <v>189</v>
      </c>
      <c r="H153" s="78">
        <v>1529</v>
      </c>
    </row>
    <row r="154" spans="1:8" ht="15.75">
      <c r="A154" s="134">
        <v>2002</v>
      </c>
      <c r="B154" s="135">
        <v>7172</v>
      </c>
      <c r="C154" s="136">
        <v>6662</v>
      </c>
      <c r="D154" s="136">
        <v>3852</v>
      </c>
      <c r="E154" s="137">
        <v>166</v>
      </c>
      <c r="F154" s="137">
        <v>102</v>
      </c>
      <c r="G154" s="137">
        <v>318</v>
      </c>
      <c r="H154" s="138">
        <v>1821</v>
      </c>
    </row>
    <row r="155" spans="1:8" ht="15.75">
      <c r="A155" s="74">
        <v>2003</v>
      </c>
      <c r="B155" s="75">
        <v>7438</v>
      </c>
      <c r="C155" s="76">
        <v>7809</v>
      </c>
      <c r="D155" s="76">
        <v>4498</v>
      </c>
      <c r="E155" s="77">
        <v>255</v>
      </c>
      <c r="F155" s="77">
        <v>302</v>
      </c>
      <c r="G155" s="77">
        <v>286</v>
      </c>
      <c r="H155" s="78">
        <v>2124</v>
      </c>
    </row>
    <row r="156" spans="1:8" s="140" customFormat="1" ht="15.75">
      <c r="A156" s="142" t="s">
        <v>4</v>
      </c>
      <c r="B156" s="135"/>
      <c r="C156" s="136"/>
      <c r="D156" s="136"/>
      <c r="E156" s="137"/>
      <c r="F156" s="137"/>
      <c r="G156" s="137"/>
      <c r="H156" s="138"/>
    </row>
    <row r="157" spans="1:8" s="140" customFormat="1" ht="15.75">
      <c r="A157" s="74">
        <v>1999</v>
      </c>
      <c r="B157" s="75">
        <v>9597</v>
      </c>
      <c r="C157" s="76">
        <v>7213</v>
      </c>
      <c r="D157" s="76">
        <v>3869</v>
      </c>
      <c r="E157" s="77">
        <v>476</v>
      </c>
      <c r="F157" s="77">
        <v>379</v>
      </c>
      <c r="G157" s="77">
        <v>117</v>
      </c>
      <c r="H157" s="78">
        <v>1900</v>
      </c>
    </row>
    <row r="158" spans="1:8" ht="15.75">
      <c r="A158" s="134">
        <v>2000</v>
      </c>
      <c r="B158" s="135">
        <v>8374</v>
      </c>
      <c r="C158" s="136">
        <v>7887</v>
      </c>
      <c r="D158" s="136">
        <v>4458</v>
      </c>
      <c r="E158" s="137">
        <v>296</v>
      </c>
      <c r="F158" s="137">
        <v>201</v>
      </c>
      <c r="G158" s="137">
        <v>141</v>
      </c>
      <c r="H158" s="138">
        <v>2327</v>
      </c>
    </row>
    <row r="159" spans="1:8" s="140" customFormat="1" ht="15.75">
      <c r="A159" s="74">
        <v>2001</v>
      </c>
      <c r="B159" s="75">
        <v>10572</v>
      </c>
      <c r="C159" s="76">
        <v>7448</v>
      </c>
      <c r="D159" s="76">
        <v>3699</v>
      </c>
      <c r="E159" s="77">
        <v>150</v>
      </c>
      <c r="F159" s="77">
        <v>166</v>
      </c>
      <c r="G159" s="77">
        <v>118</v>
      </c>
      <c r="H159" s="78">
        <v>2817</v>
      </c>
    </row>
    <row r="160" spans="1:8" ht="15.75">
      <c r="A160" s="134">
        <v>2002</v>
      </c>
      <c r="B160" s="135">
        <v>9907</v>
      </c>
      <c r="C160" s="136">
        <v>10063</v>
      </c>
      <c r="D160" s="136">
        <v>5654</v>
      </c>
      <c r="E160" s="137">
        <v>219</v>
      </c>
      <c r="F160" s="137">
        <v>174</v>
      </c>
      <c r="G160" s="137">
        <v>165</v>
      </c>
      <c r="H160" s="138">
        <v>3345</v>
      </c>
    </row>
    <row r="161" spans="1:8" ht="15.75">
      <c r="A161" s="74">
        <v>2003</v>
      </c>
      <c r="B161" s="75">
        <v>11299</v>
      </c>
      <c r="C161" s="76">
        <v>10955</v>
      </c>
      <c r="D161" s="76">
        <v>5628</v>
      </c>
      <c r="E161" s="77">
        <v>384</v>
      </c>
      <c r="F161" s="77">
        <v>409</v>
      </c>
      <c r="G161" s="77">
        <v>292</v>
      </c>
      <c r="H161" s="78">
        <v>3756</v>
      </c>
    </row>
    <row r="162" spans="1:8" s="140" customFormat="1" ht="15.75">
      <c r="A162" s="142" t="s">
        <v>5</v>
      </c>
      <c r="B162" s="135"/>
      <c r="C162" s="136"/>
      <c r="D162" s="136"/>
      <c r="E162" s="137"/>
      <c r="F162" s="137"/>
      <c r="G162" s="137"/>
      <c r="H162" s="138"/>
    </row>
    <row r="163" spans="1:8" s="140" customFormat="1" ht="15.75">
      <c r="A163" s="74">
        <v>1999</v>
      </c>
      <c r="B163" s="75">
        <v>5410</v>
      </c>
      <c r="C163" s="76">
        <v>4067</v>
      </c>
      <c r="D163" s="76">
        <v>2447</v>
      </c>
      <c r="E163" s="77">
        <v>427</v>
      </c>
      <c r="F163" s="77">
        <v>251</v>
      </c>
      <c r="G163" s="77">
        <v>71</v>
      </c>
      <c r="H163" s="78">
        <v>833</v>
      </c>
    </row>
    <row r="164" spans="1:8" ht="15.75">
      <c r="A164" s="134">
        <v>2000</v>
      </c>
      <c r="B164" s="135">
        <v>5485</v>
      </c>
      <c r="C164" s="136">
        <v>4288</v>
      </c>
      <c r="D164" s="136">
        <v>2535</v>
      </c>
      <c r="E164" s="137">
        <v>170</v>
      </c>
      <c r="F164" s="137">
        <v>48</v>
      </c>
      <c r="G164" s="137">
        <v>50</v>
      </c>
      <c r="H164" s="138">
        <v>1217</v>
      </c>
    </row>
    <row r="165" spans="1:8" s="140" customFormat="1" ht="15.75">
      <c r="A165" s="74">
        <v>2001</v>
      </c>
      <c r="B165" s="75">
        <v>5295</v>
      </c>
      <c r="C165" s="76">
        <v>3851</v>
      </c>
      <c r="D165" s="76">
        <v>2199</v>
      </c>
      <c r="E165" s="77">
        <v>154</v>
      </c>
      <c r="F165" s="77">
        <v>30</v>
      </c>
      <c r="G165" s="77">
        <v>50</v>
      </c>
      <c r="H165" s="78">
        <v>1143</v>
      </c>
    </row>
    <row r="166" spans="1:8" ht="15.75">
      <c r="A166" s="134">
        <v>2002</v>
      </c>
      <c r="B166" s="135">
        <v>5327</v>
      </c>
      <c r="C166" s="136">
        <v>5536</v>
      </c>
      <c r="D166" s="136">
        <v>3037</v>
      </c>
      <c r="E166" s="137">
        <v>139</v>
      </c>
      <c r="F166" s="137">
        <v>162</v>
      </c>
      <c r="G166" s="137">
        <v>139</v>
      </c>
      <c r="H166" s="138">
        <v>1601</v>
      </c>
    </row>
    <row r="167" spans="1:8" ht="15.75">
      <c r="A167" s="91">
        <v>2003</v>
      </c>
      <c r="B167" s="148">
        <v>5482</v>
      </c>
      <c r="C167" s="88">
        <v>5660</v>
      </c>
      <c r="D167" s="88">
        <v>3010</v>
      </c>
      <c r="E167" s="89">
        <v>215</v>
      </c>
      <c r="F167" s="89">
        <v>216</v>
      </c>
      <c r="G167" s="89">
        <v>179</v>
      </c>
      <c r="H167" s="90">
        <v>1559</v>
      </c>
    </row>
    <row r="168" spans="1:8" s="101" customFormat="1" ht="15.75">
      <c r="A168" s="142" t="s">
        <v>6</v>
      </c>
      <c r="B168" s="143"/>
      <c r="C168" s="144"/>
      <c r="D168" s="144"/>
      <c r="E168" s="145"/>
      <c r="F168" s="145"/>
      <c r="G168" s="145"/>
      <c r="H168" s="146"/>
    </row>
    <row r="169" spans="1:8" s="140" customFormat="1" ht="15.75">
      <c r="A169" s="74">
        <v>1999</v>
      </c>
      <c r="B169" s="75">
        <v>7569</v>
      </c>
      <c r="C169" s="76">
        <v>6397</v>
      </c>
      <c r="D169" s="76">
        <v>3614</v>
      </c>
      <c r="E169" s="77">
        <v>1299</v>
      </c>
      <c r="F169" s="77">
        <v>575</v>
      </c>
      <c r="G169" s="77">
        <v>47</v>
      </c>
      <c r="H169" s="78">
        <v>2003</v>
      </c>
    </row>
    <row r="170" spans="1:8" s="141" customFormat="1" ht="15.75">
      <c r="A170" s="134">
        <v>2000</v>
      </c>
      <c r="B170" s="135">
        <v>6914</v>
      </c>
      <c r="C170" s="136">
        <v>6101</v>
      </c>
      <c r="D170" s="136">
        <v>3454</v>
      </c>
      <c r="E170" s="137">
        <v>561</v>
      </c>
      <c r="F170" s="137">
        <v>221</v>
      </c>
      <c r="G170" s="137">
        <v>64</v>
      </c>
      <c r="H170" s="138">
        <v>2014</v>
      </c>
    </row>
    <row r="171" spans="1:8" s="147" customFormat="1" ht="15.75">
      <c r="A171" s="74">
        <v>2001</v>
      </c>
      <c r="B171" s="260">
        <v>6534</v>
      </c>
      <c r="C171" s="260">
        <v>5446</v>
      </c>
      <c r="D171" s="76">
        <v>3043</v>
      </c>
      <c r="E171" s="77">
        <v>160</v>
      </c>
      <c r="F171" s="77">
        <v>172</v>
      </c>
      <c r="G171" s="77">
        <v>34</v>
      </c>
      <c r="H171" s="78">
        <v>1966</v>
      </c>
    </row>
    <row r="172" spans="1:8" ht="15.75">
      <c r="A172" s="134">
        <v>2002</v>
      </c>
      <c r="B172" s="135">
        <v>6339</v>
      </c>
      <c r="C172" s="136">
        <v>6275</v>
      </c>
      <c r="D172" s="136">
        <v>3557</v>
      </c>
      <c r="E172" s="137">
        <v>287</v>
      </c>
      <c r="F172" s="137">
        <v>163</v>
      </c>
      <c r="G172" s="137">
        <v>61</v>
      </c>
      <c r="H172" s="138">
        <v>2004</v>
      </c>
    </row>
    <row r="173" spans="1:8" ht="15.75">
      <c r="A173" s="74">
        <v>2003</v>
      </c>
      <c r="B173" s="75">
        <v>6858</v>
      </c>
      <c r="C173" s="76">
        <v>7544</v>
      </c>
      <c r="D173" s="76">
        <v>4560</v>
      </c>
      <c r="E173" s="77">
        <v>650</v>
      </c>
      <c r="F173" s="77">
        <v>809</v>
      </c>
      <c r="G173" s="77">
        <v>67</v>
      </c>
      <c r="H173" s="78">
        <v>2236</v>
      </c>
    </row>
    <row r="174" spans="1:8" s="219" customFormat="1" ht="24.75" customHeight="1">
      <c r="A174" s="451" t="s">
        <v>373</v>
      </c>
      <c r="B174" s="452"/>
      <c r="C174" s="452"/>
      <c r="D174" s="452"/>
      <c r="E174" s="452"/>
      <c r="F174" s="452"/>
      <c r="G174" s="452"/>
      <c r="H174" s="453"/>
    </row>
    <row r="175" spans="1:8" ht="15.75" customHeight="1">
      <c r="A175" s="263" t="s">
        <v>8</v>
      </c>
      <c r="B175" s="261"/>
      <c r="C175" s="261"/>
      <c r="D175" s="261"/>
      <c r="E175" s="261"/>
      <c r="F175" s="261"/>
      <c r="G175" s="261"/>
      <c r="H175" s="262"/>
    </row>
    <row r="176" spans="1:8" ht="15.75">
      <c r="A176" s="74">
        <v>1999</v>
      </c>
      <c r="B176" s="75">
        <f aca="true" t="shared" si="17" ref="B176:H176">B183+B189+B195+B201+B207+B213+B219+B225+B231+B237</f>
        <v>52290</v>
      </c>
      <c r="C176" s="76">
        <f t="shared" si="17"/>
        <v>38351</v>
      </c>
      <c r="D176" s="76">
        <f t="shared" si="17"/>
        <v>18761</v>
      </c>
      <c r="E176" s="77">
        <f t="shared" si="17"/>
        <v>1036</v>
      </c>
      <c r="F176" s="77">
        <f t="shared" si="17"/>
        <v>533</v>
      </c>
      <c r="G176" s="77">
        <f t="shared" si="17"/>
        <v>1655</v>
      </c>
      <c r="H176" s="78">
        <f t="shared" si="17"/>
        <v>12905</v>
      </c>
    </row>
    <row r="177" spans="1:8" ht="15.75">
      <c r="A177" s="134">
        <v>2000</v>
      </c>
      <c r="B177" s="135">
        <f aca="true" t="shared" si="18" ref="B177:H178">B184+B190+B196+B202+B208+B214+B220+B226+B232+B238</f>
        <v>57789</v>
      </c>
      <c r="C177" s="136">
        <f t="shared" si="18"/>
        <v>45383</v>
      </c>
      <c r="D177" s="136">
        <f t="shared" si="18"/>
        <v>23051</v>
      </c>
      <c r="E177" s="137">
        <f t="shared" si="18"/>
        <v>1136</v>
      </c>
      <c r="F177" s="137">
        <f t="shared" si="18"/>
        <v>214</v>
      </c>
      <c r="G177" s="137">
        <f t="shared" si="18"/>
        <v>1813</v>
      </c>
      <c r="H177" s="138">
        <f t="shared" si="18"/>
        <v>15474</v>
      </c>
    </row>
    <row r="178" spans="1:8" ht="15.75">
      <c r="A178" s="74">
        <v>2001</v>
      </c>
      <c r="B178" s="260">
        <f t="shared" si="18"/>
        <v>70403</v>
      </c>
      <c r="C178" s="260">
        <f t="shared" si="18"/>
        <v>51059</v>
      </c>
      <c r="D178" s="76">
        <f t="shared" si="18"/>
        <v>24983</v>
      </c>
      <c r="E178" s="77">
        <f t="shared" si="18"/>
        <v>683</v>
      </c>
      <c r="F178" s="77">
        <f t="shared" si="18"/>
        <v>212</v>
      </c>
      <c r="G178" s="77">
        <f t="shared" si="18"/>
        <v>1880</v>
      </c>
      <c r="H178" s="78">
        <f t="shared" si="18"/>
        <v>18819</v>
      </c>
    </row>
    <row r="179" spans="1:8" ht="15.75">
      <c r="A179" s="365">
        <v>2002</v>
      </c>
      <c r="B179" s="139">
        <f aca="true" t="shared" si="19" ref="B179:H179">B185+B191+B197+B203+B209+B215+B221+B227+B233+B239</f>
        <v>70403</v>
      </c>
      <c r="C179" s="139">
        <f t="shared" si="19"/>
        <v>51059</v>
      </c>
      <c r="D179" s="136">
        <f t="shared" si="19"/>
        <v>24983</v>
      </c>
      <c r="E179" s="137">
        <f t="shared" si="19"/>
        <v>683</v>
      </c>
      <c r="F179" s="137">
        <f t="shared" si="19"/>
        <v>212</v>
      </c>
      <c r="G179" s="137">
        <f t="shared" si="19"/>
        <v>1880</v>
      </c>
      <c r="H179" s="138">
        <f t="shared" si="19"/>
        <v>18819</v>
      </c>
    </row>
    <row r="180" spans="1:8" ht="15.75">
      <c r="A180" s="259">
        <v>2003</v>
      </c>
      <c r="B180" s="260">
        <f aca="true" t="shared" si="20" ref="B180:H180">B187+B193+B199+B205+B211+B217+B223+B229+B235+B241</f>
        <v>77716</v>
      </c>
      <c r="C180" s="260">
        <f t="shared" si="20"/>
        <v>76338</v>
      </c>
      <c r="D180" s="76">
        <f t="shared" si="20"/>
        <v>38091</v>
      </c>
      <c r="E180" s="77">
        <f t="shared" si="20"/>
        <v>2446</v>
      </c>
      <c r="F180" s="77">
        <f t="shared" si="20"/>
        <v>1247</v>
      </c>
      <c r="G180" s="77">
        <f t="shared" si="20"/>
        <v>2460</v>
      </c>
      <c r="H180" s="78">
        <f t="shared" si="20"/>
        <v>23827</v>
      </c>
    </row>
    <row r="181" spans="1:8" ht="15.75" customHeight="1">
      <c r="A181" s="458" t="s">
        <v>112</v>
      </c>
      <c r="B181" s="459"/>
      <c r="C181" s="459"/>
      <c r="D181" s="459"/>
      <c r="E181" s="459"/>
      <c r="F181" s="459"/>
      <c r="G181" s="459"/>
      <c r="H181" s="460"/>
    </row>
    <row r="182" spans="1:8" ht="15.75">
      <c r="A182" s="73" t="s">
        <v>135</v>
      </c>
      <c r="B182" s="72"/>
      <c r="C182" s="68"/>
      <c r="D182" s="68"/>
      <c r="E182" s="69"/>
      <c r="F182" s="69"/>
      <c r="G182" s="69"/>
      <c r="H182" s="70"/>
    </row>
    <row r="183" spans="1:8" s="140" customFormat="1" ht="15.75">
      <c r="A183" s="74">
        <v>1999</v>
      </c>
      <c r="B183" s="75">
        <v>8151</v>
      </c>
      <c r="C183" s="76">
        <v>6838</v>
      </c>
      <c r="D183" s="76">
        <v>3222</v>
      </c>
      <c r="E183" s="77">
        <v>116</v>
      </c>
      <c r="F183" s="77">
        <v>91</v>
      </c>
      <c r="G183" s="77">
        <v>281</v>
      </c>
      <c r="H183" s="78">
        <v>2413</v>
      </c>
    </row>
    <row r="184" spans="1:8" ht="15.75">
      <c r="A184" s="134">
        <v>2000</v>
      </c>
      <c r="B184" s="135">
        <v>9835</v>
      </c>
      <c r="C184" s="136">
        <v>7987</v>
      </c>
      <c r="D184" s="136">
        <v>3614</v>
      </c>
      <c r="E184" s="137">
        <v>254</v>
      </c>
      <c r="F184" s="137">
        <v>41</v>
      </c>
      <c r="G184" s="137">
        <v>325</v>
      </c>
      <c r="H184" s="138">
        <v>2946</v>
      </c>
    </row>
    <row r="185" spans="1:8" s="140" customFormat="1" ht="15.75">
      <c r="A185" s="74">
        <v>2001</v>
      </c>
      <c r="B185" s="75">
        <v>10094</v>
      </c>
      <c r="C185" s="76">
        <v>8069</v>
      </c>
      <c r="D185" s="76">
        <v>3812</v>
      </c>
      <c r="E185" s="77">
        <v>106</v>
      </c>
      <c r="F185" s="77">
        <v>45</v>
      </c>
      <c r="G185" s="77">
        <v>229</v>
      </c>
      <c r="H185" s="78">
        <v>3145</v>
      </c>
    </row>
    <row r="186" spans="1:8" ht="15.75">
      <c r="A186" s="134">
        <v>2002</v>
      </c>
      <c r="B186" s="135">
        <v>10612</v>
      </c>
      <c r="C186" s="136">
        <v>8933</v>
      </c>
      <c r="D186" s="136">
        <v>4320</v>
      </c>
      <c r="E186" s="137">
        <v>124</v>
      </c>
      <c r="F186" s="137">
        <v>26</v>
      </c>
      <c r="G186" s="137">
        <v>517</v>
      </c>
      <c r="H186" s="138">
        <v>3071</v>
      </c>
    </row>
    <row r="187" spans="1:8" ht="15.75">
      <c r="A187" s="74">
        <v>2003</v>
      </c>
      <c r="B187" s="75">
        <v>9698</v>
      </c>
      <c r="C187" s="76">
        <v>9962</v>
      </c>
      <c r="D187" s="76">
        <v>5050</v>
      </c>
      <c r="E187" s="77">
        <v>170</v>
      </c>
      <c r="F187" s="77">
        <v>214</v>
      </c>
      <c r="G187" s="77">
        <v>401</v>
      </c>
      <c r="H187" s="78">
        <v>3121</v>
      </c>
    </row>
    <row r="188" spans="1:8" s="140" customFormat="1" ht="15.75">
      <c r="A188" s="142" t="s">
        <v>136</v>
      </c>
      <c r="B188" s="135"/>
      <c r="C188" s="136"/>
      <c r="D188" s="136"/>
      <c r="E188" s="137"/>
      <c r="F188" s="137"/>
      <c r="G188" s="137"/>
      <c r="H188" s="138"/>
    </row>
    <row r="189" spans="1:8" s="140" customFormat="1" ht="15.75">
      <c r="A189" s="74">
        <v>1999</v>
      </c>
      <c r="B189" s="75">
        <v>2487</v>
      </c>
      <c r="C189" s="76">
        <v>1748</v>
      </c>
      <c r="D189" s="76">
        <v>822</v>
      </c>
      <c r="E189" s="77">
        <v>55</v>
      </c>
      <c r="F189" s="77">
        <v>36</v>
      </c>
      <c r="G189" s="77">
        <v>38</v>
      </c>
      <c r="H189" s="78">
        <v>519</v>
      </c>
    </row>
    <row r="190" spans="1:8" ht="15.75">
      <c r="A190" s="134">
        <v>2000</v>
      </c>
      <c r="B190" s="135">
        <v>2407</v>
      </c>
      <c r="C190" s="136">
        <v>1960</v>
      </c>
      <c r="D190" s="136">
        <v>1073</v>
      </c>
      <c r="E190" s="137">
        <v>42</v>
      </c>
      <c r="F190" s="137">
        <v>8</v>
      </c>
      <c r="G190" s="137">
        <v>50</v>
      </c>
      <c r="H190" s="138">
        <v>532</v>
      </c>
    </row>
    <row r="191" spans="1:8" s="140" customFormat="1" ht="15.75">
      <c r="A191" s="74">
        <v>2001</v>
      </c>
      <c r="B191" s="75">
        <v>2431</v>
      </c>
      <c r="C191" s="76">
        <v>2097</v>
      </c>
      <c r="D191" s="76">
        <v>1089</v>
      </c>
      <c r="E191" s="77">
        <v>29</v>
      </c>
      <c r="F191" s="77">
        <v>8</v>
      </c>
      <c r="G191" s="77">
        <v>54</v>
      </c>
      <c r="H191" s="78">
        <v>584</v>
      </c>
    </row>
    <row r="192" spans="1:8" ht="15.75">
      <c r="A192" s="134">
        <v>2002</v>
      </c>
      <c r="B192" s="135">
        <v>2677</v>
      </c>
      <c r="C192" s="136">
        <v>2561</v>
      </c>
      <c r="D192" s="136">
        <v>1055</v>
      </c>
      <c r="E192" s="137">
        <v>24</v>
      </c>
      <c r="F192" s="137">
        <v>2</v>
      </c>
      <c r="G192" s="137">
        <v>187</v>
      </c>
      <c r="H192" s="138">
        <v>856</v>
      </c>
    </row>
    <row r="193" spans="1:8" ht="15.75">
      <c r="A193" s="74">
        <v>2003</v>
      </c>
      <c r="B193" s="75">
        <v>3090</v>
      </c>
      <c r="C193" s="76">
        <v>3095</v>
      </c>
      <c r="D193" s="76">
        <v>1284</v>
      </c>
      <c r="E193" s="77">
        <v>162</v>
      </c>
      <c r="F193" s="77">
        <v>31</v>
      </c>
      <c r="G193" s="77">
        <v>152</v>
      </c>
      <c r="H193" s="78">
        <v>838</v>
      </c>
    </row>
    <row r="194" spans="1:8" s="140" customFormat="1" ht="15.75">
      <c r="A194" s="142" t="s">
        <v>137</v>
      </c>
      <c r="B194" s="135"/>
      <c r="C194" s="136"/>
      <c r="D194" s="136"/>
      <c r="E194" s="137"/>
      <c r="F194" s="137"/>
      <c r="G194" s="137"/>
      <c r="H194" s="138"/>
    </row>
    <row r="195" spans="1:8" s="140" customFormat="1" ht="15.75">
      <c r="A195" s="74">
        <v>1999</v>
      </c>
      <c r="B195" s="75">
        <v>2029</v>
      </c>
      <c r="C195" s="76">
        <v>1736</v>
      </c>
      <c r="D195" s="76">
        <v>1008</v>
      </c>
      <c r="E195" s="77">
        <v>112</v>
      </c>
      <c r="F195" s="77">
        <v>33</v>
      </c>
      <c r="G195" s="77">
        <v>82</v>
      </c>
      <c r="H195" s="78">
        <v>495</v>
      </c>
    </row>
    <row r="196" spans="1:8" ht="15.75">
      <c r="A196" s="134">
        <v>2000</v>
      </c>
      <c r="B196" s="135">
        <v>2255</v>
      </c>
      <c r="C196" s="136">
        <v>1637</v>
      </c>
      <c r="D196" s="136">
        <v>988</v>
      </c>
      <c r="E196" s="137">
        <v>63</v>
      </c>
      <c r="F196" s="137">
        <v>14</v>
      </c>
      <c r="G196" s="137">
        <v>76</v>
      </c>
      <c r="H196" s="138">
        <v>411</v>
      </c>
    </row>
    <row r="197" spans="1:8" s="140" customFormat="1" ht="15.75">
      <c r="A197" s="74">
        <v>2001</v>
      </c>
      <c r="B197" s="75">
        <v>2307</v>
      </c>
      <c r="C197" s="76">
        <v>1920</v>
      </c>
      <c r="D197" s="76">
        <v>1091</v>
      </c>
      <c r="E197" s="77">
        <v>31</v>
      </c>
      <c r="F197" s="77">
        <v>9</v>
      </c>
      <c r="G197" s="77">
        <v>59</v>
      </c>
      <c r="H197" s="78">
        <v>574</v>
      </c>
    </row>
    <row r="198" spans="1:8" ht="15.75">
      <c r="A198" s="134">
        <v>2002</v>
      </c>
      <c r="B198" s="135">
        <v>2727</v>
      </c>
      <c r="C198" s="136">
        <v>2313</v>
      </c>
      <c r="D198" s="136">
        <v>1363</v>
      </c>
      <c r="E198" s="137">
        <v>63</v>
      </c>
      <c r="F198" s="137">
        <v>6</v>
      </c>
      <c r="G198" s="137">
        <v>104</v>
      </c>
      <c r="H198" s="138">
        <v>623</v>
      </c>
    </row>
    <row r="199" spans="1:8" ht="15.75">
      <c r="A199" s="74">
        <v>2003</v>
      </c>
      <c r="B199" s="75">
        <v>2590</v>
      </c>
      <c r="C199" s="76">
        <v>2423</v>
      </c>
      <c r="D199" s="76">
        <v>1550</v>
      </c>
      <c r="E199" s="77">
        <v>194</v>
      </c>
      <c r="F199" s="77">
        <v>85</v>
      </c>
      <c r="G199" s="77">
        <v>95</v>
      </c>
      <c r="H199" s="78">
        <v>496</v>
      </c>
    </row>
    <row r="200" spans="1:8" s="140" customFormat="1" ht="15.75">
      <c r="A200" s="142" t="s">
        <v>134</v>
      </c>
      <c r="B200" s="135"/>
      <c r="C200" s="136"/>
      <c r="D200" s="136"/>
      <c r="E200" s="137"/>
      <c r="F200" s="137"/>
      <c r="G200" s="137"/>
      <c r="H200" s="138"/>
    </row>
    <row r="201" spans="1:8" s="140" customFormat="1" ht="15.75">
      <c r="A201" s="74">
        <v>1999</v>
      </c>
      <c r="B201" s="75">
        <v>3531</v>
      </c>
      <c r="C201" s="76">
        <v>2504</v>
      </c>
      <c r="D201" s="76">
        <v>1296</v>
      </c>
      <c r="E201" s="77">
        <v>68</v>
      </c>
      <c r="F201" s="77">
        <v>36</v>
      </c>
      <c r="G201" s="77">
        <v>43</v>
      </c>
      <c r="H201" s="78">
        <v>872</v>
      </c>
    </row>
    <row r="202" spans="1:8" ht="15.75">
      <c r="A202" s="134">
        <v>2000</v>
      </c>
      <c r="B202" s="135">
        <v>3557</v>
      </c>
      <c r="C202" s="136">
        <v>2751</v>
      </c>
      <c r="D202" s="136">
        <v>1488</v>
      </c>
      <c r="E202" s="137">
        <v>98</v>
      </c>
      <c r="F202" s="137">
        <v>17</v>
      </c>
      <c r="G202" s="137">
        <v>41</v>
      </c>
      <c r="H202" s="138">
        <v>1014</v>
      </c>
    </row>
    <row r="203" spans="1:8" s="140" customFormat="1" ht="15.75">
      <c r="A203" s="74">
        <v>2001</v>
      </c>
      <c r="B203" s="75">
        <v>4333</v>
      </c>
      <c r="C203" s="76">
        <v>3140</v>
      </c>
      <c r="D203" s="76">
        <v>1634</v>
      </c>
      <c r="E203" s="77">
        <v>77</v>
      </c>
      <c r="F203" s="77">
        <v>20</v>
      </c>
      <c r="G203" s="77">
        <v>67</v>
      </c>
      <c r="H203" s="78">
        <v>1065</v>
      </c>
    </row>
    <row r="204" spans="1:8" ht="15.75">
      <c r="A204" s="134">
        <v>2002</v>
      </c>
      <c r="B204" s="135">
        <v>4252</v>
      </c>
      <c r="C204" s="136">
        <v>4125</v>
      </c>
      <c r="D204" s="136">
        <v>2043</v>
      </c>
      <c r="E204" s="137">
        <v>47</v>
      </c>
      <c r="F204" s="137">
        <v>16</v>
      </c>
      <c r="G204" s="137">
        <v>156</v>
      </c>
      <c r="H204" s="138">
        <v>1518</v>
      </c>
    </row>
    <row r="205" spans="1:8" ht="15.75">
      <c r="A205" s="74">
        <v>2003</v>
      </c>
      <c r="B205" s="75">
        <v>4127</v>
      </c>
      <c r="C205" s="76">
        <v>4314</v>
      </c>
      <c r="D205" s="76">
        <v>2285</v>
      </c>
      <c r="E205" s="77">
        <v>320</v>
      </c>
      <c r="F205" s="77">
        <v>94</v>
      </c>
      <c r="G205" s="77">
        <v>101</v>
      </c>
      <c r="H205" s="78">
        <v>1309</v>
      </c>
    </row>
    <row r="206" spans="1:8" s="101" customFormat="1" ht="15.75">
      <c r="A206" s="142" t="s">
        <v>138</v>
      </c>
      <c r="B206" s="143"/>
      <c r="C206" s="144"/>
      <c r="D206" s="144"/>
      <c r="E206" s="145"/>
      <c r="F206" s="145"/>
      <c r="G206" s="145"/>
      <c r="H206" s="146"/>
    </row>
    <row r="207" spans="1:8" s="140" customFormat="1" ht="15.75">
      <c r="A207" s="74">
        <v>1999</v>
      </c>
      <c r="B207" s="75">
        <v>2933</v>
      </c>
      <c r="C207" s="76">
        <v>1991</v>
      </c>
      <c r="D207" s="76">
        <v>1293</v>
      </c>
      <c r="E207" s="77">
        <v>95</v>
      </c>
      <c r="F207" s="77">
        <v>112</v>
      </c>
      <c r="G207" s="77">
        <v>161</v>
      </c>
      <c r="H207" s="78">
        <v>331</v>
      </c>
    </row>
    <row r="208" spans="1:8" s="141" customFormat="1" ht="15.75">
      <c r="A208" s="134">
        <v>2000</v>
      </c>
      <c r="B208" s="135">
        <v>3050</v>
      </c>
      <c r="C208" s="136">
        <v>2288</v>
      </c>
      <c r="D208" s="136">
        <v>1202</v>
      </c>
      <c r="E208" s="137">
        <v>67</v>
      </c>
      <c r="F208" s="137">
        <v>31</v>
      </c>
      <c r="G208" s="137">
        <v>130</v>
      </c>
      <c r="H208" s="138">
        <v>449</v>
      </c>
    </row>
    <row r="209" spans="1:8" s="147" customFormat="1" ht="15.75">
      <c r="A209" s="74">
        <v>2001</v>
      </c>
      <c r="B209" s="260">
        <v>4029</v>
      </c>
      <c r="C209" s="260">
        <v>2864</v>
      </c>
      <c r="D209" s="76">
        <v>1363</v>
      </c>
      <c r="E209" s="77">
        <v>85</v>
      </c>
      <c r="F209" s="77">
        <v>19</v>
      </c>
      <c r="G209" s="77">
        <v>159</v>
      </c>
      <c r="H209" s="78">
        <v>1076</v>
      </c>
    </row>
    <row r="210" spans="1:8" ht="15.75">
      <c r="A210" s="134">
        <v>2002</v>
      </c>
      <c r="B210" s="135">
        <v>4347</v>
      </c>
      <c r="C210" s="136">
        <v>3795</v>
      </c>
      <c r="D210" s="136">
        <v>1960</v>
      </c>
      <c r="E210" s="137">
        <v>75</v>
      </c>
      <c r="F210" s="137">
        <v>41</v>
      </c>
      <c r="G210" s="137">
        <v>285</v>
      </c>
      <c r="H210" s="138">
        <v>1110</v>
      </c>
    </row>
    <row r="211" spans="1:8" ht="15.75">
      <c r="A211" s="74">
        <v>2003</v>
      </c>
      <c r="B211" s="75">
        <v>4521</v>
      </c>
      <c r="C211" s="76">
        <v>4559</v>
      </c>
      <c r="D211" s="76">
        <v>2501</v>
      </c>
      <c r="E211" s="77">
        <v>137</v>
      </c>
      <c r="F211" s="77">
        <v>190</v>
      </c>
      <c r="G211" s="77">
        <v>124</v>
      </c>
      <c r="H211" s="78">
        <v>1129</v>
      </c>
    </row>
    <row r="212" spans="1:8" ht="15.75">
      <c r="A212" s="73" t="s">
        <v>356</v>
      </c>
      <c r="B212" s="72"/>
      <c r="C212" s="68"/>
      <c r="D212" s="68"/>
      <c r="E212" s="69"/>
      <c r="F212" s="69"/>
      <c r="G212" s="69"/>
      <c r="H212" s="70"/>
    </row>
    <row r="213" spans="1:8" s="140" customFormat="1" ht="15.75">
      <c r="A213" s="74">
        <v>1999</v>
      </c>
      <c r="B213" s="75">
        <v>18641</v>
      </c>
      <c r="C213" s="76">
        <v>12784</v>
      </c>
      <c r="D213" s="76">
        <v>5591</v>
      </c>
      <c r="E213" s="77">
        <v>89</v>
      </c>
      <c r="F213" s="77">
        <v>28</v>
      </c>
      <c r="G213" s="77">
        <v>698</v>
      </c>
      <c r="H213" s="78">
        <v>4882</v>
      </c>
    </row>
    <row r="214" spans="1:8" ht="15.75">
      <c r="A214" s="134">
        <v>2000</v>
      </c>
      <c r="B214" s="135">
        <v>22333</v>
      </c>
      <c r="C214" s="136">
        <v>16587</v>
      </c>
      <c r="D214" s="136">
        <v>8186</v>
      </c>
      <c r="E214" s="137">
        <v>117</v>
      </c>
      <c r="F214" s="137">
        <v>22</v>
      </c>
      <c r="G214" s="137">
        <v>793</v>
      </c>
      <c r="H214" s="138">
        <v>6171</v>
      </c>
    </row>
    <row r="215" spans="1:8" s="140" customFormat="1" ht="15.75">
      <c r="A215" s="74">
        <v>2001</v>
      </c>
      <c r="B215" s="75">
        <v>30382</v>
      </c>
      <c r="C215" s="76">
        <v>20707</v>
      </c>
      <c r="D215" s="76">
        <v>9623</v>
      </c>
      <c r="E215" s="77">
        <v>187</v>
      </c>
      <c r="F215" s="77">
        <v>28</v>
      </c>
      <c r="G215" s="77">
        <v>942</v>
      </c>
      <c r="H215" s="78">
        <v>8049</v>
      </c>
    </row>
    <row r="216" spans="1:8" ht="15.75">
      <c r="A216" s="134">
        <v>2002</v>
      </c>
      <c r="B216" s="135">
        <v>35412</v>
      </c>
      <c r="C216" s="136">
        <v>28424</v>
      </c>
      <c r="D216" s="136">
        <v>13844</v>
      </c>
      <c r="E216" s="137">
        <v>133</v>
      </c>
      <c r="F216" s="137">
        <v>19</v>
      </c>
      <c r="G216" s="137">
        <v>1444</v>
      </c>
      <c r="H216" s="138">
        <v>10679</v>
      </c>
    </row>
    <row r="217" spans="1:8" ht="15.75">
      <c r="A217" s="74">
        <v>2003</v>
      </c>
      <c r="B217" s="75">
        <v>34187</v>
      </c>
      <c r="C217" s="76">
        <v>33854</v>
      </c>
      <c r="D217" s="76">
        <v>15905</v>
      </c>
      <c r="E217" s="77">
        <v>406</v>
      </c>
      <c r="F217" s="77">
        <v>227</v>
      </c>
      <c r="G217" s="77">
        <v>987</v>
      </c>
      <c r="H217" s="78">
        <v>12077</v>
      </c>
    </row>
    <row r="218" spans="1:8" s="140" customFormat="1" ht="15.75">
      <c r="A218" s="142" t="s">
        <v>139</v>
      </c>
      <c r="B218" s="135"/>
      <c r="C218" s="136"/>
      <c r="D218" s="136"/>
      <c r="E218" s="137"/>
      <c r="F218" s="137"/>
      <c r="G218" s="137"/>
      <c r="H218" s="138"/>
    </row>
    <row r="219" spans="1:8" s="140" customFormat="1" ht="15.75">
      <c r="A219" s="74">
        <v>1999</v>
      </c>
      <c r="B219" s="75">
        <v>3822</v>
      </c>
      <c r="C219" s="76">
        <v>2841</v>
      </c>
      <c r="D219" s="76">
        <v>1523</v>
      </c>
      <c r="E219" s="77">
        <v>174</v>
      </c>
      <c r="F219" s="77">
        <v>51</v>
      </c>
      <c r="G219" s="77">
        <v>121</v>
      </c>
      <c r="H219" s="78">
        <v>928</v>
      </c>
    </row>
    <row r="220" spans="1:8" ht="15.75">
      <c r="A220" s="134">
        <v>2000</v>
      </c>
      <c r="B220" s="135">
        <v>3969</v>
      </c>
      <c r="C220" s="136">
        <v>3272</v>
      </c>
      <c r="D220" s="136">
        <v>1858</v>
      </c>
      <c r="E220" s="137">
        <v>147</v>
      </c>
      <c r="F220" s="137">
        <v>10</v>
      </c>
      <c r="G220" s="137">
        <v>134</v>
      </c>
      <c r="H220" s="138">
        <v>1032</v>
      </c>
    </row>
    <row r="221" spans="1:8" s="140" customFormat="1" ht="15.75">
      <c r="A221" s="74">
        <v>2001</v>
      </c>
      <c r="B221" s="75">
        <v>5219</v>
      </c>
      <c r="C221" s="76">
        <v>3809</v>
      </c>
      <c r="D221" s="76">
        <v>1850</v>
      </c>
      <c r="E221" s="77">
        <v>81</v>
      </c>
      <c r="F221" s="77">
        <v>9</v>
      </c>
      <c r="G221" s="77">
        <v>115</v>
      </c>
      <c r="H221" s="78">
        <v>1578</v>
      </c>
    </row>
    <row r="222" spans="1:8" ht="15.75">
      <c r="A222" s="134">
        <v>2002</v>
      </c>
      <c r="B222" s="135">
        <v>5258</v>
      </c>
      <c r="C222" s="136">
        <v>4812</v>
      </c>
      <c r="D222" s="136">
        <v>2436</v>
      </c>
      <c r="E222" s="137">
        <v>80</v>
      </c>
      <c r="F222" s="137">
        <v>56</v>
      </c>
      <c r="G222" s="137">
        <v>263</v>
      </c>
      <c r="H222" s="138">
        <v>1809</v>
      </c>
    </row>
    <row r="223" spans="1:8" ht="15.75">
      <c r="A223" s="91">
        <v>2003</v>
      </c>
      <c r="B223" s="148">
        <v>5962</v>
      </c>
      <c r="C223" s="88">
        <v>5676</v>
      </c>
      <c r="D223" s="88">
        <v>2863</v>
      </c>
      <c r="E223" s="89">
        <v>317</v>
      </c>
      <c r="F223" s="89">
        <v>150</v>
      </c>
      <c r="G223" s="89">
        <v>145</v>
      </c>
      <c r="H223" s="90">
        <v>1969</v>
      </c>
    </row>
    <row r="224" spans="1:8" s="140" customFormat="1" ht="15.75">
      <c r="A224" s="142" t="s">
        <v>140</v>
      </c>
      <c r="B224" s="135"/>
      <c r="C224" s="136"/>
      <c r="D224" s="136"/>
      <c r="E224" s="137"/>
      <c r="F224" s="137"/>
      <c r="G224" s="137"/>
      <c r="H224" s="138"/>
    </row>
    <row r="225" spans="1:8" s="140" customFormat="1" ht="15.75">
      <c r="A225" s="74">
        <v>1999</v>
      </c>
      <c r="B225" s="75">
        <v>3455</v>
      </c>
      <c r="C225" s="76">
        <v>2597</v>
      </c>
      <c r="D225" s="76">
        <v>1312</v>
      </c>
      <c r="E225" s="77">
        <v>95</v>
      </c>
      <c r="F225" s="77">
        <v>55</v>
      </c>
      <c r="G225" s="77">
        <v>80</v>
      </c>
      <c r="H225" s="78">
        <v>698</v>
      </c>
    </row>
    <row r="226" spans="1:8" ht="15.75">
      <c r="A226" s="134">
        <v>2000</v>
      </c>
      <c r="B226" s="135">
        <v>3199</v>
      </c>
      <c r="C226" s="136">
        <v>2813</v>
      </c>
      <c r="D226" s="136">
        <v>1502</v>
      </c>
      <c r="E226" s="137">
        <v>76</v>
      </c>
      <c r="F226" s="137">
        <v>26</v>
      </c>
      <c r="G226" s="137">
        <v>75</v>
      </c>
      <c r="H226" s="138">
        <v>798</v>
      </c>
    </row>
    <row r="227" spans="1:8" s="140" customFormat="1" ht="15.75">
      <c r="A227" s="74">
        <v>2001</v>
      </c>
      <c r="B227" s="75">
        <v>3514</v>
      </c>
      <c r="C227" s="76">
        <v>2701</v>
      </c>
      <c r="D227" s="76">
        <v>1511</v>
      </c>
      <c r="E227" s="77">
        <v>15</v>
      </c>
      <c r="F227" s="77">
        <v>42</v>
      </c>
      <c r="G227" s="77">
        <v>62</v>
      </c>
      <c r="H227" s="78">
        <v>799</v>
      </c>
    </row>
    <row r="228" spans="1:8" ht="15.75">
      <c r="A228" s="134">
        <v>2002</v>
      </c>
      <c r="B228" s="135">
        <v>3583</v>
      </c>
      <c r="C228" s="136">
        <v>3360</v>
      </c>
      <c r="D228" s="136">
        <v>1753</v>
      </c>
      <c r="E228" s="137">
        <v>34</v>
      </c>
      <c r="F228" s="137">
        <v>50</v>
      </c>
      <c r="G228" s="137">
        <v>141</v>
      </c>
      <c r="H228" s="138">
        <v>1131</v>
      </c>
    </row>
    <row r="229" spans="1:8" ht="15.75">
      <c r="A229" s="74">
        <v>2003</v>
      </c>
      <c r="B229" s="75">
        <v>4382</v>
      </c>
      <c r="C229" s="76">
        <v>3714</v>
      </c>
      <c r="D229" s="76">
        <v>2017</v>
      </c>
      <c r="E229" s="77">
        <v>193</v>
      </c>
      <c r="F229" s="77">
        <v>160</v>
      </c>
      <c r="G229" s="77">
        <v>159</v>
      </c>
      <c r="H229" s="78">
        <v>653</v>
      </c>
    </row>
    <row r="230" spans="1:8" s="140" customFormat="1" ht="15.75">
      <c r="A230" s="142" t="s">
        <v>141</v>
      </c>
      <c r="B230" s="135"/>
      <c r="C230" s="136"/>
      <c r="D230" s="136"/>
      <c r="E230" s="137"/>
      <c r="F230" s="137"/>
      <c r="G230" s="137"/>
      <c r="H230" s="138"/>
    </row>
    <row r="231" spans="1:8" s="140" customFormat="1" ht="15.75">
      <c r="A231" s="74">
        <v>1999</v>
      </c>
      <c r="B231" s="75">
        <v>2986</v>
      </c>
      <c r="C231" s="76">
        <v>2217</v>
      </c>
      <c r="D231" s="76">
        <v>1275</v>
      </c>
      <c r="E231" s="77">
        <v>110</v>
      </c>
      <c r="F231" s="77">
        <v>42</v>
      </c>
      <c r="G231" s="77">
        <v>86</v>
      </c>
      <c r="H231" s="78">
        <v>463</v>
      </c>
    </row>
    <row r="232" spans="1:8" ht="15.75">
      <c r="A232" s="134">
        <v>2000</v>
      </c>
      <c r="B232" s="135">
        <v>2932</v>
      </c>
      <c r="C232" s="136">
        <v>2584</v>
      </c>
      <c r="D232" s="136">
        <v>1486</v>
      </c>
      <c r="E232" s="137">
        <v>111</v>
      </c>
      <c r="F232" s="137">
        <v>19</v>
      </c>
      <c r="G232" s="137">
        <v>116</v>
      </c>
      <c r="H232" s="138">
        <v>703</v>
      </c>
    </row>
    <row r="233" spans="1:8" s="140" customFormat="1" ht="15.75">
      <c r="A233" s="74">
        <v>2001</v>
      </c>
      <c r="B233" s="75">
        <v>3494</v>
      </c>
      <c r="C233" s="76">
        <v>2221</v>
      </c>
      <c r="D233" s="76">
        <v>1424</v>
      </c>
      <c r="E233" s="77">
        <v>21</v>
      </c>
      <c r="F233" s="77">
        <v>8</v>
      </c>
      <c r="G233" s="77">
        <v>97</v>
      </c>
      <c r="H233" s="78">
        <v>552</v>
      </c>
    </row>
    <row r="234" spans="1:8" ht="15.75">
      <c r="A234" s="134">
        <v>2002</v>
      </c>
      <c r="B234" s="135">
        <v>3624</v>
      </c>
      <c r="C234" s="136">
        <v>3446</v>
      </c>
      <c r="D234" s="136">
        <v>1885</v>
      </c>
      <c r="E234" s="137">
        <v>33</v>
      </c>
      <c r="F234" s="137">
        <v>10</v>
      </c>
      <c r="G234" s="137">
        <v>228</v>
      </c>
      <c r="H234" s="138">
        <v>835</v>
      </c>
    </row>
    <row r="235" spans="1:8" ht="15.75">
      <c r="A235" s="74">
        <v>2003</v>
      </c>
      <c r="B235" s="75">
        <v>3811</v>
      </c>
      <c r="C235" s="76">
        <v>3701</v>
      </c>
      <c r="D235" s="76">
        <v>2063</v>
      </c>
      <c r="E235" s="77">
        <v>344</v>
      </c>
      <c r="F235" s="77">
        <v>24</v>
      </c>
      <c r="G235" s="77">
        <v>159</v>
      </c>
      <c r="H235" s="78">
        <v>653</v>
      </c>
    </row>
    <row r="236" spans="1:8" s="101" customFormat="1" ht="15.75">
      <c r="A236" s="142" t="s">
        <v>142</v>
      </c>
      <c r="B236" s="143"/>
      <c r="C236" s="144"/>
      <c r="D236" s="144"/>
      <c r="E236" s="145"/>
      <c r="F236" s="145"/>
      <c r="G236" s="145"/>
      <c r="H236" s="146"/>
    </row>
    <row r="237" spans="1:8" s="140" customFormat="1" ht="15.75">
      <c r="A237" s="74">
        <v>1999</v>
      </c>
      <c r="B237" s="75">
        <v>4255</v>
      </c>
      <c r="C237" s="76">
        <v>3095</v>
      </c>
      <c r="D237" s="76">
        <v>1419</v>
      </c>
      <c r="E237" s="77">
        <v>122</v>
      </c>
      <c r="F237" s="77">
        <v>49</v>
      </c>
      <c r="G237" s="77">
        <v>65</v>
      </c>
      <c r="H237" s="78">
        <v>1304</v>
      </c>
    </row>
    <row r="238" spans="1:8" s="141" customFormat="1" ht="15.75">
      <c r="A238" s="134">
        <v>2000</v>
      </c>
      <c r="B238" s="135">
        <v>4252</v>
      </c>
      <c r="C238" s="136">
        <v>3504</v>
      </c>
      <c r="D238" s="136">
        <v>1654</v>
      </c>
      <c r="E238" s="137">
        <v>161</v>
      </c>
      <c r="F238" s="137">
        <v>26</v>
      </c>
      <c r="G238" s="137">
        <v>73</v>
      </c>
      <c r="H238" s="138">
        <v>1418</v>
      </c>
    </row>
    <row r="239" spans="1:8" s="147" customFormat="1" ht="15.75">
      <c r="A239" s="74">
        <v>2001</v>
      </c>
      <c r="B239" s="260">
        <v>4600</v>
      </c>
      <c r="C239" s="260">
        <v>3531</v>
      </c>
      <c r="D239" s="76">
        <v>1586</v>
      </c>
      <c r="E239" s="77">
        <v>51</v>
      </c>
      <c r="F239" s="77">
        <v>24</v>
      </c>
      <c r="G239" s="77">
        <v>96</v>
      </c>
      <c r="H239" s="78">
        <v>1397</v>
      </c>
    </row>
    <row r="240" spans="1:8" ht="15.75">
      <c r="A240" s="134">
        <v>2002</v>
      </c>
      <c r="B240" s="135">
        <v>5179</v>
      </c>
      <c r="C240" s="136">
        <v>4156</v>
      </c>
      <c r="D240" s="136">
        <v>2043</v>
      </c>
      <c r="E240" s="137">
        <v>81</v>
      </c>
      <c r="F240" s="137">
        <v>41</v>
      </c>
      <c r="G240" s="137">
        <v>102</v>
      </c>
      <c r="H240" s="138">
        <v>1435</v>
      </c>
    </row>
    <row r="241" spans="1:8" ht="15.75">
      <c r="A241" s="91">
        <v>2003</v>
      </c>
      <c r="B241" s="148">
        <v>5348</v>
      </c>
      <c r="C241" s="88">
        <v>5040</v>
      </c>
      <c r="D241" s="88">
        <v>2573</v>
      </c>
      <c r="E241" s="89">
        <v>203</v>
      </c>
      <c r="F241" s="89">
        <v>72</v>
      </c>
      <c r="G241" s="89">
        <v>137</v>
      </c>
      <c r="H241" s="90">
        <v>1582</v>
      </c>
    </row>
    <row r="242" spans="1:8" ht="15.75">
      <c r="A242" s="397" t="s">
        <v>146</v>
      </c>
      <c r="B242" s="397"/>
      <c r="C242" s="67"/>
      <c r="D242" s="67"/>
      <c r="E242" s="67"/>
      <c r="F242" s="67"/>
      <c r="G242" s="67"/>
      <c r="H242" s="67"/>
    </row>
    <row r="243" spans="1:8" ht="15.75">
      <c r="A243" s="67"/>
      <c r="B243" s="67"/>
      <c r="C243" s="67"/>
      <c r="D243" s="67"/>
      <c r="E243" s="67"/>
      <c r="F243" s="67"/>
      <c r="G243" s="67"/>
      <c r="H243" s="67"/>
    </row>
    <row r="244" spans="1:8" ht="15.75">
      <c r="A244" s="67"/>
      <c r="B244" s="67"/>
      <c r="C244" s="67"/>
      <c r="D244" s="67"/>
      <c r="E244" s="67"/>
      <c r="F244" s="67"/>
      <c r="G244" s="67"/>
      <c r="H244" s="67"/>
    </row>
    <row r="245" spans="1:8" ht="15.75">
      <c r="A245" s="67"/>
      <c r="B245" s="67"/>
      <c r="C245" s="67"/>
      <c r="D245" s="67"/>
      <c r="E245" s="67"/>
      <c r="F245" s="67"/>
      <c r="G245" s="67"/>
      <c r="H245" s="67"/>
    </row>
    <row r="246" spans="1:8" ht="15.75">
      <c r="A246" s="67"/>
      <c r="B246" s="67"/>
      <c r="C246" s="67"/>
      <c r="D246" s="67"/>
      <c r="E246" s="67"/>
      <c r="F246" s="67"/>
      <c r="G246" s="67"/>
      <c r="H246" s="67"/>
    </row>
    <row r="247" spans="1:8" ht="15.75">
      <c r="A247" s="67"/>
      <c r="B247" s="67"/>
      <c r="C247" s="67"/>
      <c r="D247" s="67"/>
      <c r="E247" s="67"/>
      <c r="F247" s="67"/>
      <c r="G247" s="67"/>
      <c r="H247" s="67"/>
    </row>
    <row r="248" spans="1:8" ht="15.75">
      <c r="A248" s="67"/>
      <c r="B248" s="67"/>
      <c r="C248" s="67"/>
      <c r="D248" s="67"/>
      <c r="E248" s="67"/>
      <c r="F248" s="67"/>
      <c r="G248" s="67"/>
      <c r="H248" s="67"/>
    </row>
    <row r="249" spans="1:8" ht="15.75">
      <c r="A249" s="67"/>
      <c r="B249" s="67"/>
      <c r="C249" s="67"/>
      <c r="D249" s="67"/>
      <c r="E249" s="67"/>
      <c r="F249" s="67"/>
      <c r="G249" s="67"/>
      <c r="H249" s="67"/>
    </row>
    <row r="250" spans="1:8" ht="15.75">
      <c r="A250" s="67"/>
      <c r="B250" s="67"/>
      <c r="C250" s="67"/>
      <c r="D250" s="67"/>
      <c r="E250" s="67"/>
      <c r="F250" s="67"/>
      <c r="G250" s="67"/>
      <c r="H250" s="67"/>
    </row>
    <row r="251" spans="1:8" ht="15.75">
      <c r="A251" s="67"/>
      <c r="B251" s="67"/>
      <c r="C251" s="67"/>
      <c r="D251" s="67"/>
      <c r="E251" s="67"/>
      <c r="F251" s="67"/>
      <c r="G251" s="67"/>
      <c r="H251" s="67"/>
    </row>
  </sheetData>
  <mergeCells count="20">
    <mergeCell ref="A181:H181"/>
    <mergeCell ref="A9:H9"/>
    <mergeCell ref="A73:H73"/>
    <mergeCell ref="A105:H105"/>
    <mergeCell ref="A143:H143"/>
    <mergeCell ref="A174:H174"/>
    <mergeCell ref="A23:H23"/>
    <mergeCell ref="A16:H16"/>
    <mergeCell ref="A66:H66"/>
    <mergeCell ref="A98:H98"/>
    <mergeCell ref="A242:B242"/>
    <mergeCell ref="A136:H136"/>
    <mergeCell ref="A2:H2"/>
    <mergeCell ref="A3:H3"/>
    <mergeCell ref="C5:H5"/>
    <mergeCell ref="A5:A8"/>
    <mergeCell ref="B5:B7"/>
    <mergeCell ref="B8:H8"/>
    <mergeCell ref="C6:C7"/>
    <mergeCell ref="D6:H6"/>
  </mergeCells>
  <printOptions/>
  <pageMargins left="1.57" right="1.1" top="0.74" bottom="0.3" header="0.5" footer="0.19"/>
  <pageSetup horizontalDpi="300" verticalDpi="300" orientation="portrait" paperSize="9" scale="80" r:id="rId1"/>
  <headerFooter alignWithMargins="0">
    <oddHeader xml:space="preserve">&amp;Rc.d.tabeli 9 (&amp;P)   </oddHeader>
  </headerFooter>
  <rowBreaks count="2" manualBreakCount="2">
    <brk id="59" max="7" man="1"/>
    <brk id="11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2:N10"/>
  <sheetViews>
    <sheetView workbookViewId="0" topLeftCell="A16">
      <selection activeCell="I59" sqref="I59"/>
    </sheetView>
  </sheetViews>
  <sheetFormatPr defaultColWidth="8" defaultRowHeight="15"/>
  <cols>
    <col min="1" max="16384" width="8" style="92" customWidth="1"/>
  </cols>
  <sheetData>
    <row r="2" spans="3:13" ht="12.75">
      <c r="C2" s="289" t="s">
        <v>143</v>
      </c>
      <c r="E2" s="289" t="s">
        <v>369</v>
      </c>
      <c r="G2" s="289" t="s">
        <v>370</v>
      </c>
      <c r="I2" s="289" t="s">
        <v>371</v>
      </c>
      <c r="K2" s="289" t="s">
        <v>372</v>
      </c>
      <c r="M2" s="289" t="s">
        <v>373</v>
      </c>
    </row>
    <row r="3" spans="3:14" ht="15.75">
      <c r="C3" s="93" t="s">
        <v>97</v>
      </c>
      <c r="D3" s="93" t="s">
        <v>404</v>
      </c>
      <c r="E3" s="93" t="s">
        <v>97</v>
      </c>
      <c r="F3" s="93" t="s">
        <v>404</v>
      </c>
      <c r="G3" s="93" t="s">
        <v>97</v>
      </c>
      <c r="H3" s="93" t="s">
        <v>404</v>
      </c>
      <c r="I3" s="93" t="s">
        <v>97</v>
      </c>
      <c r="J3" s="93" t="s">
        <v>404</v>
      </c>
      <c r="K3" s="93" t="s">
        <v>97</v>
      </c>
      <c r="L3" s="93" t="s">
        <v>404</v>
      </c>
      <c r="M3" s="93" t="s">
        <v>97</v>
      </c>
      <c r="N3" s="93" t="s">
        <v>404</v>
      </c>
    </row>
    <row r="4" spans="2:14" ht="12.75">
      <c r="B4" s="289" t="s">
        <v>389</v>
      </c>
      <c r="C4" s="94">
        <v>122.18</v>
      </c>
      <c r="D4" s="94">
        <v>107.3</v>
      </c>
      <c r="E4" s="94">
        <v>102.75</v>
      </c>
      <c r="F4" s="94">
        <v>104.82</v>
      </c>
      <c r="G4" s="94">
        <v>126.5</v>
      </c>
      <c r="H4" s="94">
        <v>107.72</v>
      </c>
      <c r="I4" s="94">
        <v>119.86</v>
      </c>
      <c r="J4" s="94">
        <v>106.07</v>
      </c>
      <c r="K4" s="94">
        <v>104.97</v>
      </c>
      <c r="L4" s="94">
        <v>108.54</v>
      </c>
      <c r="M4" s="94">
        <v>148.62</v>
      </c>
      <c r="N4" s="94">
        <v>110.39</v>
      </c>
    </row>
    <row r="5" spans="2:14" ht="12.75">
      <c r="B5" s="289" t="s">
        <v>390</v>
      </c>
      <c r="C5" s="94">
        <v>152.56</v>
      </c>
      <c r="D5" s="94">
        <v>138.85</v>
      </c>
      <c r="E5" s="94">
        <v>132.94</v>
      </c>
      <c r="F5" s="94">
        <v>130.24</v>
      </c>
      <c r="G5" s="94">
        <v>125.65</v>
      </c>
      <c r="H5" s="94">
        <v>128.34</v>
      </c>
      <c r="I5" s="94">
        <v>155.6</v>
      </c>
      <c r="J5" s="94">
        <v>134.98</v>
      </c>
      <c r="K5" s="94">
        <v>139.59</v>
      </c>
      <c r="L5" s="94">
        <v>111.53</v>
      </c>
      <c r="M5" s="94">
        <v>199.05</v>
      </c>
      <c r="N5" s="94">
        <v>149.51</v>
      </c>
    </row>
    <row r="6" spans="2:14" ht="12.75">
      <c r="B6" s="92" t="s">
        <v>87</v>
      </c>
      <c r="C6" s="94">
        <v>155.5</v>
      </c>
      <c r="D6" s="94">
        <v>139.03</v>
      </c>
      <c r="E6" s="94">
        <v>145.1</v>
      </c>
      <c r="F6" s="94">
        <v>125.28</v>
      </c>
      <c r="G6" s="94">
        <v>131</v>
      </c>
      <c r="H6" s="94">
        <v>130.54</v>
      </c>
      <c r="I6" s="94">
        <v>149.57</v>
      </c>
      <c r="J6" s="94">
        <v>130.83</v>
      </c>
      <c r="K6" s="94">
        <v>137.19</v>
      </c>
      <c r="L6" s="94">
        <v>110.8</v>
      </c>
      <c r="M6" s="94">
        <v>203.03</v>
      </c>
      <c r="N6" s="94">
        <v>152.47</v>
      </c>
    </row>
    <row r="7" spans="2:14" ht="12.75">
      <c r="B7" s="92" t="s">
        <v>94</v>
      </c>
      <c r="C7" s="94">
        <v>110.78</v>
      </c>
      <c r="D7" s="94">
        <v>275.87</v>
      </c>
      <c r="E7" s="94">
        <v>124.77</v>
      </c>
      <c r="F7" s="94">
        <v>269.42</v>
      </c>
      <c r="G7" s="94">
        <v>81.74</v>
      </c>
      <c r="H7" s="94">
        <v>220.1</v>
      </c>
      <c r="I7" s="94">
        <v>162.75</v>
      </c>
      <c r="J7" s="94">
        <v>282.76</v>
      </c>
      <c r="K7" s="94">
        <v>65.06</v>
      </c>
      <c r="L7" s="94">
        <v>206.82</v>
      </c>
      <c r="M7" s="94">
        <v>236.1</v>
      </c>
      <c r="N7" s="94">
        <v>358.13</v>
      </c>
    </row>
    <row r="8" spans="2:14" ht="12.75">
      <c r="B8" s="92" t="s">
        <v>95</v>
      </c>
      <c r="C8" s="94">
        <v>159.9</v>
      </c>
      <c r="D8" s="94">
        <v>521.32</v>
      </c>
      <c r="E8" s="94">
        <v>229.11</v>
      </c>
      <c r="F8" s="94">
        <v>714.15</v>
      </c>
      <c r="G8" s="94">
        <v>102.37</v>
      </c>
      <c r="H8" s="94">
        <v>451.88</v>
      </c>
      <c r="I8" s="94">
        <v>283.48</v>
      </c>
      <c r="J8" s="94">
        <v>803.8</v>
      </c>
      <c r="K8" s="94">
        <v>127.31</v>
      </c>
      <c r="L8" s="94">
        <v>308.09</v>
      </c>
      <c r="M8" s="94">
        <v>233.96</v>
      </c>
      <c r="N8" s="94">
        <v>588.21</v>
      </c>
    </row>
    <row r="9" spans="2:14" ht="12.75">
      <c r="B9" s="92" t="s">
        <v>89</v>
      </c>
      <c r="C9" s="94">
        <v>158.11</v>
      </c>
      <c r="D9" s="94">
        <v>154.53</v>
      </c>
      <c r="E9" s="94">
        <v>132.74</v>
      </c>
      <c r="F9" s="94">
        <v>148.84</v>
      </c>
      <c r="G9" s="94">
        <v>227.22</v>
      </c>
      <c r="H9" s="94">
        <v>199.01</v>
      </c>
      <c r="I9" s="94">
        <v>174.72</v>
      </c>
      <c r="J9" s="94">
        <v>172.46</v>
      </c>
      <c r="K9" s="94">
        <v>192.99</v>
      </c>
      <c r="L9" s="94">
        <v>111.96</v>
      </c>
      <c r="M9" s="94">
        <v>148.64</v>
      </c>
      <c r="N9" s="94">
        <v>130.85</v>
      </c>
    </row>
    <row r="10" spans="2:14" ht="12.75">
      <c r="B10" s="92" t="s">
        <v>91</v>
      </c>
      <c r="C10" s="94">
        <v>149.21</v>
      </c>
      <c r="D10" s="94">
        <v>119.99</v>
      </c>
      <c r="E10" s="94">
        <v>109.19</v>
      </c>
      <c r="F10" s="94">
        <v>110.86</v>
      </c>
      <c r="G10" s="94">
        <v>135.28</v>
      </c>
      <c r="H10" s="94">
        <v>112.07</v>
      </c>
      <c r="I10" s="94">
        <v>169.9</v>
      </c>
      <c r="J10" s="94">
        <v>118.85</v>
      </c>
      <c r="K10" s="94">
        <v>159.88</v>
      </c>
      <c r="L10" s="94">
        <v>107.82</v>
      </c>
      <c r="M10" s="94">
        <v>184.63</v>
      </c>
      <c r="N10" s="94">
        <v>126.61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8:G11"/>
  <sheetViews>
    <sheetView workbookViewId="0" topLeftCell="A1">
      <selection activeCell="E21" sqref="E21"/>
    </sheetView>
  </sheetViews>
  <sheetFormatPr defaultColWidth="8.796875" defaultRowHeight="15"/>
  <cols>
    <col min="1" max="1" width="10.19921875" style="0" customWidth="1"/>
    <col min="2" max="6" width="6.59765625" style="0" customWidth="1"/>
    <col min="7" max="16384" width="10.19921875" style="0" customWidth="1"/>
  </cols>
  <sheetData>
    <row r="4" ht="15.75" customHeight="1"/>
    <row r="8" spans="3:7" ht="15.75">
      <c r="C8" s="97" t="s">
        <v>100</v>
      </c>
      <c r="D8" s="97" t="s">
        <v>101</v>
      </c>
      <c r="E8" s="97" t="s">
        <v>102</v>
      </c>
      <c r="F8" s="97" t="s">
        <v>103</v>
      </c>
      <c r="G8" s="97" t="s">
        <v>405</v>
      </c>
    </row>
    <row r="9" spans="2:7" ht="15.75">
      <c r="B9" t="s">
        <v>8</v>
      </c>
      <c r="C9">
        <v>164639</v>
      </c>
      <c r="D9">
        <v>193326</v>
      </c>
      <c r="E9">
        <v>237268</v>
      </c>
      <c r="F9">
        <v>249238</v>
      </c>
      <c r="G9">
        <v>247869</v>
      </c>
    </row>
    <row r="10" spans="2:7" ht="15.75">
      <c r="B10" t="s">
        <v>9</v>
      </c>
      <c r="C10">
        <v>96696</v>
      </c>
      <c r="D10">
        <v>111496</v>
      </c>
      <c r="E10">
        <v>127850</v>
      </c>
      <c r="F10">
        <v>129906</v>
      </c>
      <c r="G10">
        <v>132100</v>
      </c>
    </row>
    <row r="11" spans="2:7" ht="15.75">
      <c r="B11" t="s">
        <v>98</v>
      </c>
      <c r="C11">
        <f>C9-C10</f>
        <v>67943</v>
      </c>
      <c r="D11">
        <f>D9-D10</f>
        <v>81830</v>
      </c>
      <c r="E11">
        <f>E9-E10</f>
        <v>109418</v>
      </c>
      <c r="F11">
        <f>F9-F10</f>
        <v>119332</v>
      </c>
      <c r="G11">
        <f>G9-G10</f>
        <v>115769</v>
      </c>
    </row>
  </sheetData>
  <printOptions/>
  <pageMargins left="1.18" right="0.5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="90" zoomScaleSheetLayoutView="90" workbookViewId="0" topLeftCell="A1">
      <selection activeCell="D7" sqref="D7"/>
    </sheetView>
  </sheetViews>
  <sheetFormatPr defaultColWidth="8.796875" defaultRowHeight="15"/>
  <cols>
    <col min="1" max="1" width="2.59765625" style="0" customWidth="1"/>
    <col min="2" max="2" width="34" style="0" customWidth="1"/>
    <col min="3" max="3" width="10.19921875" style="0" customWidth="1"/>
    <col min="4" max="4" width="10.09765625" style="0" customWidth="1"/>
    <col min="5" max="6" width="11.09765625" style="0" customWidth="1"/>
    <col min="7" max="7" width="11" style="0" customWidth="1"/>
    <col min="8" max="16384" width="10.19921875" style="0" customWidth="1"/>
  </cols>
  <sheetData>
    <row r="1" spans="6:7" ht="15.75">
      <c r="F1" s="149"/>
      <c r="G1" s="149" t="s">
        <v>105</v>
      </c>
    </row>
    <row r="2" spans="1:11" ht="15.75">
      <c r="A2" s="420" t="s">
        <v>374</v>
      </c>
      <c r="B2" s="420"/>
      <c r="C2" s="420"/>
      <c r="D2" s="420"/>
      <c r="E2" s="420"/>
      <c r="F2" s="420"/>
      <c r="G2" s="420"/>
      <c r="H2" s="1"/>
      <c r="I2" s="1"/>
      <c r="J2" s="1"/>
      <c r="K2" s="1"/>
    </row>
    <row r="3" spans="1:11" ht="15.75">
      <c r="A3" s="420" t="s">
        <v>402</v>
      </c>
      <c r="B3" s="420"/>
      <c r="C3" s="420"/>
      <c r="D3" s="420"/>
      <c r="E3" s="420"/>
      <c r="F3" s="420"/>
      <c r="G3" s="420"/>
      <c r="H3" s="1"/>
      <c r="I3" s="1"/>
      <c r="J3" s="1"/>
      <c r="K3" s="1"/>
    </row>
    <row r="5" spans="1:7" s="2" customFormat="1" ht="12.75" customHeight="1">
      <c r="A5" s="409" t="s">
        <v>13</v>
      </c>
      <c r="B5" s="410"/>
      <c r="C5" s="417" t="s">
        <v>7</v>
      </c>
      <c r="D5" s="418"/>
      <c r="E5" s="418"/>
      <c r="F5" s="418"/>
      <c r="G5" s="419"/>
    </row>
    <row r="6" spans="1:7" s="2" customFormat="1" ht="15.75">
      <c r="A6" s="411"/>
      <c r="B6" s="412"/>
      <c r="C6" s="305">
        <v>1999</v>
      </c>
      <c r="D6" s="302">
        <v>2000</v>
      </c>
      <c r="E6" s="25">
        <v>2001</v>
      </c>
      <c r="F6" s="302">
        <v>2002</v>
      </c>
      <c r="G6" s="26">
        <v>2003</v>
      </c>
    </row>
    <row r="7" spans="1:7" s="184" customFormat="1" ht="39" customHeight="1">
      <c r="A7" s="413" t="s">
        <v>391</v>
      </c>
      <c r="B7" s="414"/>
      <c r="C7" s="366">
        <v>13.1</v>
      </c>
      <c r="D7" s="368">
        <v>15</v>
      </c>
      <c r="E7" s="366" t="s">
        <v>408</v>
      </c>
      <c r="F7" s="368" t="s">
        <v>409</v>
      </c>
      <c r="G7" s="369" t="s">
        <v>410</v>
      </c>
    </row>
    <row r="8" spans="1:7" s="187" customFormat="1" ht="33.75" customHeight="1">
      <c r="A8" s="415" t="s">
        <v>143</v>
      </c>
      <c r="B8" s="416"/>
      <c r="C8" s="367">
        <v>10.5</v>
      </c>
      <c r="D8" s="371">
        <v>12.3</v>
      </c>
      <c r="E8" s="367" t="s">
        <v>412</v>
      </c>
      <c r="F8" s="371" t="s">
        <v>413</v>
      </c>
      <c r="G8" s="372" t="s">
        <v>414</v>
      </c>
    </row>
    <row r="9" spans="1:7" ht="15.75">
      <c r="A9" s="178" t="s">
        <v>369</v>
      </c>
      <c r="B9" s="179"/>
      <c r="C9" s="182">
        <v>13.4</v>
      </c>
      <c r="D9" s="303">
        <v>15.7</v>
      </c>
      <c r="E9" s="182">
        <v>18</v>
      </c>
      <c r="F9" s="303">
        <v>18.1</v>
      </c>
      <c r="G9" s="183">
        <v>17.8</v>
      </c>
    </row>
    <row r="10" spans="1:7" ht="15.75">
      <c r="A10" s="380" t="s">
        <v>112</v>
      </c>
      <c r="B10" s="151" t="s">
        <v>118</v>
      </c>
      <c r="C10" s="99">
        <v>17</v>
      </c>
      <c r="D10" s="105">
        <v>18.3</v>
      </c>
      <c r="E10" s="99">
        <v>22.6</v>
      </c>
      <c r="F10" s="105">
        <v>23.4</v>
      </c>
      <c r="G10" s="22">
        <v>23.8</v>
      </c>
    </row>
    <row r="11" spans="1:7" ht="15.75">
      <c r="A11" s="380"/>
      <c r="B11" s="151" t="s">
        <v>124</v>
      </c>
      <c r="C11" s="99">
        <v>11.1</v>
      </c>
      <c r="D11" s="105">
        <v>13.6</v>
      </c>
      <c r="E11" s="99">
        <v>15.4</v>
      </c>
      <c r="F11" s="105">
        <v>15.2</v>
      </c>
      <c r="G11" s="22">
        <v>15.3</v>
      </c>
    </row>
    <row r="12" spans="1:7" ht="15.75">
      <c r="A12" s="380"/>
      <c r="B12" s="151" t="s">
        <v>119</v>
      </c>
      <c r="C12" s="99">
        <v>7.9</v>
      </c>
      <c r="D12" s="105">
        <v>10.4</v>
      </c>
      <c r="E12" s="99">
        <v>12.4</v>
      </c>
      <c r="F12" s="105">
        <v>11.9</v>
      </c>
      <c r="G12" s="22">
        <v>11.7</v>
      </c>
    </row>
    <row r="13" spans="1:7" ht="15.75">
      <c r="A13" s="380"/>
      <c r="B13" s="151" t="s">
        <v>120</v>
      </c>
      <c r="C13" s="99">
        <v>15.1</v>
      </c>
      <c r="D13" s="105">
        <v>17.3</v>
      </c>
      <c r="E13" s="99">
        <v>20.2</v>
      </c>
      <c r="F13" s="105">
        <v>20.4</v>
      </c>
      <c r="G13" s="22">
        <v>20.2</v>
      </c>
    </row>
    <row r="14" spans="1:7" ht="15.75">
      <c r="A14" s="380"/>
      <c r="B14" s="151" t="s">
        <v>121</v>
      </c>
      <c r="C14" s="99">
        <v>15.2</v>
      </c>
      <c r="D14" s="105">
        <v>16.6</v>
      </c>
      <c r="E14" s="99">
        <v>19.7</v>
      </c>
      <c r="F14" s="105">
        <v>20.6</v>
      </c>
      <c r="G14" s="22">
        <v>20</v>
      </c>
    </row>
    <row r="15" spans="1:7" ht="15.75">
      <c r="A15" s="380"/>
      <c r="B15" s="151" t="s">
        <v>122</v>
      </c>
      <c r="C15" s="99">
        <v>11.6</v>
      </c>
      <c r="D15" s="105">
        <v>12.2</v>
      </c>
      <c r="E15" s="99">
        <v>14.4</v>
      </c>
      <c r="F15" s="105">
        <v>14.3</v>
      </c>
      <c r="G15" s="22">
        <v>13.4</v>
      </c>
    </row>
    <row r="16" spans="1:7" ht="15.75">
      <c r="A16" s="380"/>
      <c r="B16" s="151" t="s">
        <v>123</v>
      </c>
      <c r="C16" s="99">
        <v>18.9</v>
      </c>
      <c r="D16" s="105">
        <v>20.5</v>
      </c>
      <c r="E16" s="99">
        <v>22.2</v>
      </c>
      <c r="F16" s="105">
        <v>22.5</v>
      </c>
      <c r="G16" s="22">
        <v>21.1</v>
      </c>
    </row>
    <row r="17" spans="1:7" ht="15.75">
      <c r="A17" s="177" t="s">
        <v>370</v>
      </c>
      <c r="B17" s="176"/>
      <c r="C17" s="186">
        <v>17.6</v>
      </c>
      <c r="D17" s="304">
        <v>19</v>
      </c>
      <c r="E17" s="186">
        <v>21.3</v>
      </c>
      <c r="F17" s="304">
        <v>20.9</v>
      </c>
      <c r="G17" s="185">
        <v>20.8</v>
      </c>
    </row>
    <row r="18" spans="1:7" ht="15.75">
      <c r="A18" s="380" t="s">
        <v>112</v>
      </c>
      <c r="B18" s="151" t="s">
        <v>125</v>
      </c>
      <c r="C18" s="99">
        <v>18.5</v>
      </c>
      <c r="D18" s="105">
        <v>19.9</v>
      </c>
      <c r="E18" s="99">
        <v>22.4</v>
      </c>
      <c r="F18" s="105">
        <v>22.5</v>
      </c>
      <c r="G18" s="22">
        <v>21.7</v>
      </c>
    </row>
    <row r="19" spans="1:7" ht="15.75">
      <c r="A19" s="380"/>
      <c r="B19" s="151" t="s">
        <v>133</v>
      </c>
      <c r="C19" s="99">
        <v>17</v>
      </c>
      <c r="D19" s="105">
        <v>18.3</v>
      </c>
      <c r="E19" s="99">
        <v>20.9</v>
      </c>
      <c r="F19" s="105">
        <v>20.7</v>
      </c>
      <c r="G19" s="22">
        <v>20.8</v>
      </c>
    </row>
    <row r="20" spans="1:7" ht="15.75">
      <c r="A20" s="380"/>
      <c r="B20" s="151" t="s">
        <v>126</v>
      </c>
      <c r="C20" s="99">
        <v>19.7</v>
      </c>
      <c r="D20" s="105">
        <v>20.3</v>
      </c>
      <c r="E20" s="99">
        <v>22.9</v>
      </c>
      <c r="F20" s="105">
        <v>22.5</v>
      </c>
      <c r="G20" s="22">
        <v>22.4</v>
      </c>
    </row>
    <row r="21" spans="1:7" ht="15.75">
      <c r="A21" s="381"/>
      <c r="B21" s="171" t="s">
        <v>127</v>
      </c>
      <c r="C21" s="100">
        <v>17</v>
      </c>
      <c r="D21" s="107">
        <v>18.1</v>
      </c>
      <c r="E21" s="100">
        <v>19.9</v>
      </c>
      <c r="F21" s="107">
        <v>18.6</v>
      </c>
      <c r="G21" s="24">
        <v>18.6</v>
      </c>
    </row>
    <row r="22" spans="1:7" ht="15.75">
      <c r="A22" s="178" t="s">
        <v>371</v>
      </c>
      <c r="B22" s="179"/>
      <c r="C22" s="182">
        <v>9.9</v>
      </c>
      <c r="D22" s="303">
        <v>11.6</v>
      </c>
      <c r="E22" s="182">
        <v>14.4</v>
      </c>
      <c r="F22" s="303">
        <v>15.5</v>
      </c>
      <c r="G22" s="183">
        <v>15.2</v>
      </c>
    </row>
    <row r="23" spans="1:7" ht="15.75">
      <c r="A23" s="380" t="s">
        <v>112</v>
      </c>
      <c r="B23" s="151" t="s">
        <v>128</v>
      </c>
      <c r="C23" s="99">
        <v>14.1</v>
      </c>
      <c r="D23" s="105">
        <v>15.4</v>
      </c>
      <c r="E23" s="99">
        <v>18</v>
      </c>
      <c r="F23" s="105">
        <v>19.6</v>
      </c>
      <c r="G23" s="22">
        <v>18.9</v>
      </c>
    </row>
    <row r="24" spans="1:7" ht="15.75">
      <c r="A24" s="380"/>
      <c r="B24" s="151" t="s">
        <v>129</v>
      </c>
      <c r="C24" s="99">
        <v>7.4</v>
      </c>
      <c r="D24" s="105">
        <v>10.6</v>
      </c>
      <c r="E24" s="99">
        <v>15.4</v>
      </c>
      <c r="F24" s="105">
        <v>16.1</v>
      </c>
      <c r="G24" s="22">
        <v>15.9</v>
      </c>
    </row>
    <row r="25" spans="1:7" ht="15.75">
      <c r="A25" s="380"/>
      <c r="B25" s="151" t="s">
        <v>132</v>
      </c>
      <c r="C25" s="99">
        <v>8.3</v>
      </c>
      <c r="D25" s="105">
        <v>10.3</v>
      </c>
      <c r="E25" s="99">
        <v>13.5</v>
      </c>
      <c r="F25" s="105">
        <v>14.5</v>
      </c>
      <c r="G25" s="22">
        <v>14.4</v>
      </c>
    </row>
    <row r="26" spans="1:7" ht="15.75">
      <c r="A26" s="380"/>
      <c r="B26" s="151" t="s">
        <v>130</v>
      </c>
      <c r="C26" s="99">
        <v>11.1</v>
      </c>
      <c r="D26" s="105">
        <v>11.1</v>
      </c>
      <c r="E26" s="99">
        <v>12.8</v>
      </c>
      <c r="F26" s="105">
        <v>13.3</v>
      </c>
      <c r="G26" s="22">
        <v>12.9</v>
      </c>
    </row>
    <row r="27" spans="1:7" ht="15.75">
      <c r="A27" s="380"/>
      <c r="B27" s="151" t="s">
        <v>131</v>
      </c>
      <c r="C27" s="99">
        <v>9</v>
      </c>
      <c r="D27" s="105">
        <v>11.6</v>
      </c>
      <c r="E27" s="99">
        <v>13.6</v>
      </c>
      <c r="F27" s="105">
        <v>13.9</v>
      </c>
      <c r="G27" s="22">
        <v>13.4</v>
      </c>
    </row>
    <row r="28" spans="1:7" ht="15.75">
      <c r="A28" s="176" t="s">
        <v>372</v>
      </c>
      <c r="B28" s="180"/>
      <c r="C28" s="186">
        <v>16.1</v>
      </c>
      <c r="D28" s="304">
        <v>18.7</v>
      </c>
      <c r="E28" s="186">
        <v>22.5</v>
      </c>
      <c r="F28" s="304">
        <v>23.1</v>
      </c>
      <c r="G28" s="185">
        <v>22.8</v>
      </c>
    </row>
    <row r="29" spans="1:7" ht="15.75">
      <c r="A29" s="380" t="s">
        <v>112</v>
      </c>
      <c r="B29" s="11" t="s">
        <v>113</v>
      </c>
      <c r="C29" s="99">
        <v>16.2</v>
      </c>
      <c r="D29" s="105">
        <v>20.2</v>
      </c>
      <c r="E29" s="99">
        <v>23.5</v>
      </c>
      <c r="F29" s="105">
        <v>23.3</v>
      </c>
      <c r="G29" s="22">
        <v>23.2</v>
      </c>
    </row>
    <row r="30" spans="1:7" ht="15.75">
      <c r="A30" s="380"/>
      <c r="B30" s="11" t="s">
        <v>114</v>
      </c>
      <c r="C30" s="99">
        <v>15.7</v>
      </c>
      <c r="D30" s="105">
        <v>18.7</v>
      </c>
      <c r="E30" s="99">
        <v>23.1</v>
      </c>
      <c r="F30" s="105">
        <v>24.4</v>
      </c>
      <c r="G30" s="22">
        <v>24.3</v>
      </c>
    </row>
    <row r="31" spans="1:7" ht="15.75">
      <c r="A31" s="380"/>
      <c r="B31" s="11" t="s">
        <v>115</v>
      </c>
      <c r="C31" s="99">
        <v>13.2</v>
      </c>
      <c r="D31" s="105">
        <v>14.1</v>
      </c>
      <c r="E31" s="99">
        <v>18</v>
      </c>
      <c r="F31" s="105">
        <v>18.3</v>
      </c>
      <c r="G31" s="22">
        <v>18.9</v>
      </c>
    </row>
    <row r="32" spans="1:7" ht="15.75">
      <c r="A32" s="380"/>
      <c r="B32" s="11" t="s">
        <v>116</v>
      </c>
      <c r="C32" s="99">
        <v>18.1</v>
      </c>
      <c r="D32" s="105">
        <v>21.8</v>
      </c>
      <c r="E32" s="99">
        <v>26.4</v>
      </c>
      <c r="F32" s="105">
        <v>26</v>
      </c>
      <c r="G32" s="22">
        <v>25.6</v>
      </c>
    </row>
    <row r="33" spans="1:7" ht="15.75">
      <c r="A33" s="381"/>
      <c r="B33" s="12" t="s">
        <v>117</v>
      </c>
      <c r="C33" s="100">
        <v>22.2</v>
      </c>
      <c r="D33" s="107">
        <v>24.6</v>
      </c>
      <c r="E33" s="100">
        <v>27.9</v>
      </c>
      <c r="F33" s="107">
        <v>28.2</v>
      </c>
      <c r="G33" s="24">
        <v>26.3</v>
      </c>
    </row>
    <row r="34" spans="1:7" ht="15.75">
      <c r="A34" s="179" t="s">
        <v>373</v>
      </c>
      <c r="B34" s="181"/>
      <c r="C34" s="182">
        <v>5.5</v>
      </c>
      <c r="D34" s="303">
        <v>7.4</v>
      </c>
      <c r="E34" s="182">
        <v>10.3</v>
      </c>
      <c r="F34" s="303">
        <v>12</v>
      </c>
      <c r="G34" s="183">
        <v>12.1</v>
      </c>
    </row>
    <row r="35" spans="1:7" ht="15.75">
      <c r="A35" s="380" t="s">
        <v>112</v>
      </c>
      <c r="B35" s="11" t="s">
        <v>135</v>
      </c>
      <c r="C35" s="99">
        <v>14.1</v>
      </c>
      <c r="D35" s="105">
        <v>17.6</v>
      </c>
      <c r="E35" s="99">
        <v>20.9</v>
      </c>
      <c r="F35" s="105">
        <v>23.4</v>
      </c>
      <c r="G35" s="22">
        <v>23</v>
      </c>
    </row>
    <row r="36" spans="1:7" ht="15.75">
      <c r="A36" s="380"/>
      <c r="B36" s="11" t="s">
        <v>136</v>
      </c>
      <c r="C36" s="99">
        <v>8.6</v>
      </c>
      <c r="D36" s="105">
        <v>10.8</v>
      </c>
      <c r="E36" s="99">
        <v>11.5</v>
      </c>
      <c r="F36" s="105">
        <v>12</v>
      </c>
      <c r="G36" s="22">
        <v>12.1</v>
      </c>
    </row>
    <row r="37" spans="1:7" ht="15.75">
      <c r="A37" s="380"/>
      <c r="B37" s="11" t="s">
        <v>137</v>
      </c>
      <c r="C37" s="99">
        <v>11</v>
      </c>
      <c r="D37" s="105">
        <v>15.2</v>
      </c>
      <c r="E37" s="99">
        <v>17.8</v>
      </c>
      <c r="F37" s="105">
        <v>20.1</v>
      </c>
      <c r="G37" s="22">
        <v>20.7</v>
      </c>
    </row>
    <row r="38" spans="1:7" ht="15.75">
      <c r="A38" s="380"/>
      <c r="B38" s="11" t="s">
        <v>134</v>
      </c>
      <c r="C38" s="99">
        <v>8.2</v>
      </c>
      <c r="D38" s="105">
        <v>10.8</v>
      </c>
      <c r="E38" s="99">
        <v>14.7</v>
      </c>
      <c r="F38" s="105">
        <v>15.2</v>
      </c>
      <c r="G38" s="22">
        <v>14</v>
      </c>
    </row>
    <row r="39" spans="1:7" ht="15.75">
      <c r="A39" s="380"/>
      <c r="B39" s="11" t="s">
        <v>138</v>
      </c>
      <c r="C39" s="99">
        <v>11</v>
      </c>
      <c r="D39" s="105">
        <v>14.4</v>
      </c>
      <c r="E39" s="99">
        <v>19.6</v>
      </c>
      <c r="F39" s="105">
        <v>21.7</v>
      </c>
      <c r="G39" s="22">
        <v>21.9</v>
      </c>
    </row>
    <row r="40" spans="1:7" ht="15.75">
      <c r="A40" s="380"/>
      <c r="B40" s="11" t="s">
        <v>145</v>
      </c>
      <c r="C40" s="99">
        <v>2.5</v>
      </c>
      <c r="D40" s="105">
        <v>3.9</v>
      </c>
      <c r="E40" s="99">
        <v>6.3</v>
      </c>
      <c r="F40" s="105">
        <v>8</v>
      </c>
      <c r="G40" s="22">
        <v>7.9</v>
      </c>
    </row>
    <row r="41" spans="1:7" ht="15.75">
      <c r="A41" s="380"/>
      <c r="B41" s="11" t="s">
        <v>139</v>
      </c>
      <c r="C41" s="99">
        <v>7.9</v>
      </c>
      <c r="D41" s="105">
        <v>9.8</v>
      </c>
      <c r="E41" s="99">
        <v>13.7</v>
      </c>
      <c r="F41" s="105">
        <v>14.9</v>
      </c>
      <c r="G41" s="22">
        <v>15.4</v>
      </c>
    </row>
    <row r="42" spans="1:7" ht="15.75">
      <c r="A42" s="380"/>
      <c r="B42" s="11" t="s">
        <v>140</v>
      </c>
      <c r="C42" s="99">
        <v>11.7</v>
      </c>
      <c r="D42" s="105">
        <v>13.6</v>
      </c>
      <c r="E42" s="99">
        <v>17.6</v>
      </c>
      <c r="F42" s="105">
        <v>18.6</v>
      </c>
      <c r="G42" s="22">
        <v>20.8</v>
      </c>
    </row>
    <row r="43" spans="1:7" ht="15.75">
      <c r="A43" s="380"/>
      <c r="B43" s="11" t="s">
        <v>141</v>
      </c>
      <c r="C43" s="99">
        <v>8</v>
      </c>
      <c r="D43" s="105">
        <v>9.4</v>
      </c>
      <c r="E43" s="99">
        <v>14.5</v>
      </c>
      <c r="F43" s="105">
        <v>15.2</v>
      </c>
      <c r="G43" s="22">
        <v>16</v>
      </c>
    </row>
    <row r="44" spans="1:7" ht="15.75">
      <c r="A44" s="381"/>
      <c r="B44" s="12" t="s">
        <v>142</v>
      </c>
      <c r="C44" s="100">
        <v>11.7</v>
      </c>
      <c r="D44" s="107">
        <v>14.4</v>
      </c>
      <c r="E44" s="100">
        <v>17.9</v>
      </c>
      <c r="F44" s="107">
        <v>20.7</v>
      </c>
      <c r="G44" s="24">
        <v>21.5</v>
      </c>
    </row>
    <row r="45" spans="1:2" ht="15.75">
      <c r="A45" s="408" t="s">
        <v>146</v>
      </c>
      <c r="B45" s="408"/>
    </row>
    <row r="46" ht="15.75">
      <c r="A46" s="370" t="s">
        <v>411</v>
      </c>
    </row>
  </sheetData>
  <mergeCells count="12">
    <mergeCell ref="C5:G5"/>
    <mergeCell ref="A2:G2"/>
    <mergeCell ref="A3:G3"/>
    <mergeCell ref="A45:B45"/>
    <mergeCell ref="A5:B6"/>
    <mergeCell ref="A7:B7"/>
    <mergeCell ref="A8:B8"/>
    <mergeCell ref="A10:A16"/>
    <mergeCell ref="A18:A21"/>
    <mergeCell ref="A23:A27"/>
    <mergeCell ref="A29:A33"/>
    <mergeCell ref="A35:A44"/>
  </mergeCells>
  <printOptions/>
  <pageMargins left="1.44" right="0.39" top="0.97" bottom="0.59" header="0.5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6">
      <selection activeCell="H36" sqref="H36"/>
    </sheetView>
  </sheetViews>
  <sheetFormatPr defaultColWidth="8.796875" defaultRowHeight="15"/>
  <cols>
    <col min="1" max="1" width="32.59765625" style="0" customWidth="1"/>
    <col min="2" max="16384" width="10.19921875" style="0" customWidth="1"/>
  </cols>
  <sheetData>
    <row r="1" spans="1:12" ht="15.75">
      <c r="A1" s="420" t="s">
        <v>12</v>
      </c>
      <c r="B1" s="420"/>
      <c r="C1" s="420"/>
      <c r="D1" s="420"/>
      <c r="E1" s="420"/>
      <c r="F1" s="1"/>
      <c r="G1" s="1"/>
      <c r="H1" s="1"/>
      <c r="I1" s="1"/>
      <c r="J1" s="1"/>
      <c r="K1" s="1"/>
      <c r="L1" s="1"/>
    </row>
    <row r="2" spans="1:12" ht="15.75">
      <c r="A2" s="420" t="s">
        <v>0</v>
      </c>
      <c r="B2" s="420"/>
      <c r="C2" s="420"/>
      <c r="D2" s="420"/>
      <c r="E2" s="420"/>
      <c r="F2" s="1"/>
      <c r="G2" s="1"/>
      <c r="H2" s="1"/>
      <c r="I2" s="1"/>
      <c r="J2" s="1"/>
      <c r="K2" s="1"/>
      <c r="L2" s="1"/>
    </row>
    <row r="3" spans="1:12" ht="15.75">
      <c r="A3" s="420" t="s">
        <v>11</v>
      </c>
      <c r="B3" s="420"/>
      <c r="C3" s="420"/>
      <c r="D3" s="420"/>
      <c r="E3" s="420"/>
      <c r="F3" s="1"/>
      <c r="G3" s="1"/>
      <c r="H3" s="1"/>
      <c r="I3" s="1"/>
      <c r="J3" s="1"/>
      <c r="K3" s="1"/>
      <c r="L3" s="1"/>
    </row>
    <row r="7" spans="1:8" s="2" customFormat="1" ht="10.5" customHeight="1">
      <c r="A7" s="421" t="s">
        <v>13</v>
      </c>
      <c r="B7" s="417" t="s">
        <v>15</v>
      </c>
      <c r="C7" s="418"/>
      <c r="D7" s="418"/>
      <c r="E7" s="419"/>
      <c r="F7" s="373"/>
      <c r="G7" s="101"/>
      <c r="H7" s="101"/>
    </row>
    <row r="8" spans="1:8" s="80" customFormat="1" ht="15.75">
      <c r="A8" s="422"/>
      <c r="B8" s="109" t="s">
        <v>100</v>
      </c>
      <c r="C8" s="110" t="s">
        <v>101</v>
      </c>
      <c r="D8" s="112" t="s">
        <v>102</v>
      </c>
      <c r="E8" s="111" t="s">
        <v>103</v>
      </c>
      <c r="F8" s="102">
        <v>2003</v>
      </c>
      <c r="G8" s="102" t="s">
        <v>415</v>
      </c>
      <c r="H8" s="103" t="s">
        <v>416</v>
      </c>
    </row>
    <row r="9" spans="1:8" ht="31.5" customHeight="1">
      <c r="A9" s="32" t="s">
        <v>14</v>
      </c>
      <c r="B9" s="30">
        <v>13.1</v>
      </c>
      <c r="C9" s="98">
        <v>15</v>
      </c>
      <c r="D9" s="30">
        <v>17.5</v>
      </c>
      <c r="E9" s="31">
        <v>18.1</v>
      </c>
      <c r="F9" s="374">
        <v>18</v>
      </c>
      <c r="G9" s="374">
        <v>20</v>
      </c>
      <c r="H9" s="104">
        <v>20</v>
      </c>
    </row>
    <row r="10" spans="1:8" ht="15.75">
      <c r="A10" s="11" t="s">
        <v>357</v>
      </c>
      <c r="B10" s="21">
        <v>10.5</v>
      </c>
      <c r="C10" s="99">
        <v>12.5</v>
      </c>
      <c r="D10" s="21">
        <v>15.4</v>
      </c>
      <c r="E10" s="22">
        <v>16.1</v>
      </c>
      <c r="F10" s="99">
        <v>16</v>
      </c>
      <c r="G10" s="99">
        <v>17.2</v>
      </c>
      <c r="H10" s="105">
        <v>17.3</v>
      </c>
    </row>
    <row r="11" spans="1:8" ht="18" customHeight="1">
      <c r="A11" s="11" t="s">
        <v>353</v>
      </c>
      <c r="B11" s="21">
        <v>13.4</v>
      </c>
      <c r="C11" s="99">
        <v>15.7</v>
      </c>
      <c r="D11" s="21">
        <v>18</v>
      </c>
      <c r="E11" s="22">
        <v>18.1</v>
      </c>
      <c r="F11" s="105">
        <v>17.8</v>
      </c>
      <c r="G11" s="105"/>
      <c r="H11" s="106"/>
    </row>
    <row r="12" spans="1:8" ht="18" customHeight="1">
      <c r="A12" s="11" t="s">
        <v>354</v>
      </c>
      <c r="B12" s="21">
        <v>17.6</v>
      </c>
      <c r="C12" s="99">
        <v>19</v>
      </c>
      <c r="D12" s="21">
        <v>21.3</v>
      </c>
      <c r="E12" s="22">
        <v>20.9</v>
      </c>
      <c r="F12" s="105">
        <v>20.8</v>
      </c>
      <c r="G12" s="105"/>
      <c r="H12" s="106"/>
    </row>
    <row r="13" spans="1:8" ht="18" customHeight="1">
      <c r="A13" s="11" t="s">
        <v>355</v>
      </c>
      <c r="B13" s="21">
        <v>9.9</v>
      </c>
      <c r="C13" s="99">
        <v>11.6</v>
      </c>
      <c r="D13" s="21">
        <v>14.4</v>
      </c>
      <c r="E13" s="22">
        <v>15.5</v>
      </c>
      <c r="F13" s="105">
        <v>15.2</v>
      </c>
      <c r="G13" s="105"/>
      <c r="H13" s="106"/>
    </row>
    <row r="14" spans="1:8" ht="18" customHeight="1">
      <c r="A14" s="11" t="s">
        <v>115</v>
      </c>
      <c r="B14" s="21">
        <v>16.1</v>
      </c>
      <c r="C14" s="99">
        <v>18.7</v>
      </c>
      <c r="D14" s="21">
        <v>22.5</v>
      </c>
      <c r="E14" s="22">
        <v>23.1</v>
      </c>
      <c r="F14" s="105">
        <v>22.8</v>
      </c>
      <c r="G14" s="105"/>
      <c r="H14" s="106"/>
    </row>
    <row r="15" spans="1:8" ht="18" customHeight="1">
      <c r="A15" s="12" t="s">
        <v>356</v>
      </c>
      <c r="B15" s="23">
        <v>5.5</v>
      </c>
      <c r="C15" s="100">
        <v>7.4</v>
      </c>
      <c r="D15" s="23">
        <v>10.3</v>
      </c>
      <c r="E15" s="24">
        <v>12</v>
      </c>
      <c r="F15" s="107">
        <v>12.1</v>
      </c>
      <c r="G15" s="107"/>
      <c r="H15" s="108"/>
    </row>
  </sheetData>
  <mergeCells count="5">
    <mergeCell ref="A1:E1"/>
    <mergeCell ref="A2:E2"/>
    <mergeCell ref="A3:E3"/>
    <mergeCell ref="B7:E7"/>
    <mergeCell ref="A7:A8"/>
  </mergeCells>
  <printOptions/>
  <pageMargins left="1.37" right="0.63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3"/>
  <sheetViews>
    <sheetView view="pageBreakPreview" zoomScale="90" zoomScaleSheetLayoutView="90" workbookViewId="0" topLeftCell="A1">
      <selection activeCell="H1" sqref="H1"/>
    </sheetView>
  </sheetViews>
  <sheetFormatPr defaultColWidth="8.796875" defaultRowHeight="15"/>
  <cols>
    <col min="1" max="1" width="28" style="0" customWidth="1"/>
    <col min="2" max="6" width="10.59765625" style="0" customWidth="1"/>
    <col min="7" max="7" width="10" style="0" customWidth="1"/>
    <col min="8" max="8" width="9.69921875" style="0" customWidth="1"/>
    <col min="9" max="9" width="10.19921875" style="0" customWidth="1"/>
    <col min="10" max="10" width="6.5" style="0" bestFit="1" customWidth="1"/>
    <col min="11" max="16384" width="10.19921875" style="0" customWidth="1"/>
  </cols>
  <sheetData>
    <row r="1" ht="15.75">
      <c r="H1" s="149" t="s">
        <v>106</v>
      </c>
    </row>
    <row r="2" spans="1:8" ht="15.75">
      <c r="A2" s="420" t="s">
        <v>351</v>
      </c>
      <c r="B2" s="420"/>
      <c r="C2" s="420"/>
      <c r="D2" s="420"/>
      <c r="E2" s="420"/>
      <c r="F2" s="420"/>
      <c r="G2" s="420"/>
      <c r="H2" s="420"/>
    </row>
    <row r="3" spans="1:8" ht="15.75">
      <c r="A3" s="420" t="s">
        <v>402</v>
      </c>
      <c r="B3" s="420"/>
      <c r="C3" s="420"/>
      <c r="D3" s="420"/>
      <c r="E3" s="420"/>
      <c r="F3" s="420"/>
      <c r="G3" s="420"/>
      <c r="H3" s="420"/>
    </row>
    <row r="4" ht="16.5" thickBot="1"/>
    <row r="5" spans="1:8" s="34" customFormat="1" ht="15" customHeight="1">
      <c r="A5" s="424" t="s">
        <v>13</v>
      </c>
      <c r="B5" s="428" t="s">
        <v>7</v>
      </c>
      <c r="C5" s="429"/>
      <c r="D5" s="429"/>
      <c r="E5" s="429"/>
      <c r="F5" s="430"/>
      <c r="G5" s="426" t="s">
        <v>403</v>
      </c>
      <c r="H5" s="427"/>
    </row>
    <row r="6" spans="1:8" s="34" customFormat="1" ht="15" customHeight="1" thickBot="1">
      <c r="A6" s="425"/>
      <c r="B6" s="329">
        <v>1999</v>
      </c>
      <c r="C6" s="330">
        <v>2000</v>
      </c>
      <c r="D6" s="330">
        <v>2001</v>
      </c>
      <c r="E6" s="330">
        <v>2002</v>
      </c>
      <c r="F6" s="198">
        <v>2003</v>
      </c>
      <c r="G6" s="199" t="s">
        <v>97</v>
      </c>
      <c r="H6" s="200" t="s">
        <v>404</v>
      </c>
    </row>
    <row r="7" spans="1:8" s="34" customFormat="1" ht="24.75" customHeight="1" thickBot="1">
      <c r="A7" s="202" t="s">
        <v>143</v>
      </c>
      <c r="B7" s="335">
        <f>SUM(B8,B69,B120,B154,B200)</f>
        <v>164639.25</v>
      </c>
      <c r="C7" s="331">
        <f>SUM(C8,C69,C120,C154,C200)</f>
        <v>193326</v>
      </c>
      <c r="D7" s="203">
        <f>SUM(D8,D69,D120,D154,D200)</f>
        <v>237268</v>
      </c>
      <c r="E7" s="331">
        <f>SUM(E8,E69,E120,E154,E200)</f>
        <v>249238</v>
      </c>
      <c r="F7" s="203">
        <f>SUM(F8,F69,F120,F154,F200)</f>
        <v>247869</v>
      </c>
      <c r="G7" s="204">
        <f aca="true" t="shared" si="0" ref="G7:G38">F7/B7*100</f>
        <v>150.55279952988124</v>
      </c>
      <c r="H7" s="205">
        <f aca="true" t="shared" si="1" ref="H7:H38">F7/E7*100</f>
        <v>99.45072581227582</v>
      </c>
    </row>
    <row r="8" spans="1:12" s="35" customFormat="1" ht="21.75" customHeight="1">
      <c r="A8" s="212" t="s">
        <v>369</v>
      </c>
      <c r="B8" s="336">
        <f>SUM(B9,B14,B27,B35,B42,B51,B62)</f>
        <v>43072</v>
      </c>
      <c r="C8" s="332">
        <f>SUM(C9,C14,C27,C35,C42,C51,C62)</f>
        <v>48971</v>
      </c>
      <c r="D8" s="282">
        <f>SUM(D9,D14,D27,D35,D42,D51,D62)</f>
        <v>56198</v>
      </c>
      <c r="E8" s="332">
        <f>SUM(E9,E14,E27,E35,E42,E51,E62)</f>
        <v>56312</v>
      </c>
      <c r="F8" s="282">
        <f>SUM(F9,F14,F27,F35,F42,F51,F62)</f>
        <v>55188</v>
      </c>
      <c r="G8" s="283">
        <f t="shared" si="0"/>
        <v>128.12964338781575</v>
      </c>
      <c r="H8" s="284">
        <f t="shared" si="1"/>
        <v>98.00397783776104</v>
      </c>
      <c r="I8" s="36"/>
      <c r="J8" s="36"/>
      <c r="K8" s="36"/>
      <c r="L8" s="36"/>
    </row>
    <row r="9" spans="1:13" s="49" customFormat="1" ht="13.5" customHeight="1">
      <c r="A9" s="45" t="s">
        <v>147</v>
      </c>
      <c r="B9" s="46">
        <v>5019</v>
      </c>
      <c r="C9" s="47">
        <v>5902</v>
      </c>
      <c r="D9" s="47">
        <v>6969</v>
      </c>
      <c r="E9" s="47">
        <v>7057</v>
      </c>
      <c r="F9" s="47">
        <v>7148</v>
      </c>
      <c r="G9" s="113">
        <f t="shared" si="0"/>
        <v>142.41880852759513</v>
      </c>
      <c r="H9" s="48">
        <f t="shared" si="1"/>
        <v>101.28949978744508</v>
      </c>
      <c r="I9" s="50"/>
      <c r="J9" s="50"/>
      <c r="K9" s="50"/>
      <c r="L9" s="50"/>
      <c r="M9" s="50"/>
    </row>
    <row r="10" spans="1:8" s="34" customFormat="1" ht="13.5" customHeight="1">
      <c r="A10" s="37" t="s">
        <v>150</v>
      </c>
      <c r="B10" s="337">
        <v>612</v>
      </c>
      <c r="C10" s="333">
        <v>689</v>
      </c>
      <c r="D10" s="38">
        <v>769</v>
      </c>
      <c r="E10" s="333">
        <v>745</v>
      </c>
      <c r="F10" s="38">
        <v>732</v>
      </c>
      <c r="G10" s="114">
        <f t="shared" si="0"/>
        <v>119.6078431372549</v>
      </c>
      <c r="H10" s="85">
        <f t="shared" si="1"/>
        <v>98.25503355704697</v>
      </c>
    </row>
    <row r="11" spans="1:13" s="34" customFormat="1" ht="13.5" customHeight="1">
      <c r="A11" s="37" t="s">
        <v>148</v>
      </c>
      <c r="B11" s="337">
        <v>3077</v>
      </c>
      <c r="C11" s="333">
        <v>3634</v>
      </c>
      <c r="D11" s="38">
        <v>4411</v>
      </c>
      <c r="E11" s="333">
        <v>4431</v>
      </c>
      <c r="F11" s="38">
        <v>4468</v>
      </c>
      <c r="G11" s="114">
        <f t="shared" si="0"/>
        <v>145.20636984075398</v>
      </c>
      <c r="H11" s="85">
        <f t="shared" si="1"/>
        <v>100.83502595350937</v>
      </c>
      <c r="I11" s="39"/>
      <c r="J11" s="39"/>
      <c r="K11" s="39"/>
      <c r="L11" s="39"/>
      <c r="M11" s="39"/>
    </row>
    <row r="12" spans="1:8" s="34" customFormat="1" ht="13.5" customHeight="1">
      <c r="A12" s="37" t="s">
        <v>151</v>
      </c>
      <c r="B12" s="337">
        <v>554</v>
      </c>
      <c r="C12" s="333">
        <v>668</v>
      </c>
      <c r="D12" s="38">
        <v>723</v>
      </c>
      <c r="E12" s="333">
        <v>722</v>
      </c>
      <c r="F12" s="38">
        <v>756</v>
      </c>
      <c r="G12" s="114">
        <f t="shared" si="0"/>
        <v>136.4620938628159</v>
      </c>
      <c r="H12" s="85">
        <f t="shared" si="1"/>
        <v>104.70914127423822</v>
      </c>
    </row>
    <row r="13" spans="1:8" s="34" customFormat="1" ht="13.5" customHeight="1">
      <c r="A13" s="37" t="s">
        <v>149</v>
      </c>
      <c r="B13" s="337">
        <v>776</v>
      </c>
      <c r="C13" s="333">
        <v>911</v>
      </c>
      <c r="D13" s="38">
        <v>1066</v>
      </c>
      <c r="E13" s="333">
        <v>1159</v>
      </c>
      <c r="F13" s="38">
        <v>1192</v>
      </c>
      <c r="G13" s="114">
        <f t="shared" si="0"/>
        <v>153.60824742268042</v>
      </c>
      <c r="H13" s="85">
        <f t="shared" si="1"/>
        <v>102.84728213977567</v>
      </c>
    </row>
    <row r="14" spans="1:13" s="49" customFormat="1" ht="14.25" customHeight="1">
      <c r="A14" s="45" t="s">
        <v>152</v>
      </c>
      <c r="B14" s="46">
        <v>10894</v>
      </c>
      <c r="C14" s="47">
        <v>12631</v>
      </c>
      <c r="D14" s="47">
        <v>14182</v>
      </c>
      <c r="E14" s="47">
        <v>13857</v>
      </c>
      <c r="F14" s="47">
        <v>13939</v>
      </c>
      <c r="G14" s="113">
        <f t="shared" si="0"/>
        <v>127.95116577932808</v>
      </c>
      <c r="H14" s="48">
        <f t="shared" si="1"/>
        <v>100.59175867792452</v>
      </c>
      <c r="I14" s="50"/>
      <c r="J14" s="50"/>
      <c r="K14" s="50"/>
      <c r="L14" s="50"/>
      <c r="M14" s="50"/>
    </row>
    <row r="15" spans="1:12" s="34" customFormat="1" ht="13.5" customHeight="1">
      <c r="A15" s="37" t="s">
        <v>365</v>
      </c>
      <c r="B15" s="337">
        <v>6231</v>
      </c>
      <c r="C15" s="333">
        <v>7277</v>
      </c>
      <c r="D15" s="38">
        <v>8161</v>
      </c>
      <c r="E15" s="333">
        <v>8037</v>
      </c>
      <c r="F15" s="38">
        <v>8044</v>
      </c>
      <c r="G15" s="114">
        <f t="shared" si="0"/>
        <v>129.09645321778206</v>
      </c>
      <c r="H15" s="85">
        <f t="shared" si="1"/>
        <v>100.08709717556302</v>
      </c>
      <c r="I15" s="39"/>
      <c r="J15" s="39"/>
      <c r="K15" s="39"/>
      <c r="L15" s="39"/>
    </row>
    <row r="16" spans="1:8" s="34" customFormat="1" ht="13.5" customHeight="1">
      <c r="A16" s="37" t="s">
        <v>154</v>
      </c>
      <c r="B16" s="337">
        <v>522</v>
      </c>
      <c r="C16" s="333">
        <v>585</v>
      </c>
      <c r="D16" s="38">
        <v>639</v>
      </c>
      <c r="E16" s="333">
        <v>636</v>
      </c>
      <c r="F16" s="38">
        <v>649</v>
      </c>
      <c r="G16" s="114">
        <f t="shared" si="0"/>
        <v>124.32950191570882</v>
      </c>
      <c r="H16" s="85">
        <f t="shared" si="1"/>
        <v>102.0440251572327</v>
      </c>
    </row>
    <row r="17" spans="1:8" s="34" customFormat="1" ht="13.5" customHeight="1">
      <c r="A17" s="37" t="s">
        <v>155</v>
      </c>
      <c r="B17" s="337">
        <v>363</v>
      </c>
      <c r="C17" s="333">
        <v>465</v>
      </c>
      <c r="D17" s="38">
        <v>519</v>
      </c>
      <c r="E17" s="333">
        <v>468</v>
      </c>
      <c r="F17" s="38">
        <v>442</v>
      </c>
      <c r="G17" s="114">
        <f t="shared" si="0"/>
        <v>121.76308539944904</v>
      </c>
      <c r="H17" s="85">
        <f t="shared" si="1"/>
        <v>94.44444444444444</v>
      </c>
    </row>
    <row r="18" spans="1:8" s="34" customFormat="1" ht="13.5" customHeight="1">
      <c r="A18" s="37" t="s">
        <v>156</v>
      </c>
      <c r="B18" s="337">
        <v>366</v>
      </c>
      <c r="C18" s="333">
        <v>376</v>
      </c>
      <c r="D18" s="38">
        <v>393</v>
      </c>
      <c r="E18" s="333">
        <v>370</v>
      </c>
      <c r="F18" s="38">
        <v>361</v>
      </c>
      <c r="G18" s="114">
        <f t="shared" si="0"/>
        <v>98.63387978142076</v>
      </c>
      <c r="H18" s="85">
        <f t="shared" si="1"/>
        <v>97.56756756756756</v>
      </c>
    </row>
    <row r="19" spans="1:8" s="34" customFormat="1" ht="13.5" customHeight="1">
      <c r="A19" s="37" t="s">
        <v>157</v>
      </c>
      <c r="B19" s="337">
        <v>477</v>
      </c>
      <c r="C19" s="333">
        <v>520</v>
      </c>
      <c r="D19" s="38">
        <v>582</v>
      </c>
      <c r="E19" s="333">
        <v>519</v>
      </c>
      <c r="F19" s="38">
        <v>536</v>
      </c>
      <c r="G19" s="114">
        <f t="shared" si="0"/>
        <v>112.36897274633124</v>
      </c>
      <c r="H19" s="85">
        <f t="shared" si="1"/>
        <v>103.27552986512525</v>
      </c>
    </row>
    <row r="20" spans="1:8" s="34" customFormat="1" ht="13.5" customHeight="1">
      <c r="A20" s="37" t="s">
        <v>158</v>
      </c>
      <c r="B20" s="337">
        <v>476</v>
      </c>
      <c r="C20" s="333">
        <v>548</v>
      </c>
      <c r="D20" s="38">
        <v>604</v>
      </c>
      <c r="E20" s="333">
        <v>588</v>
      </c>
      <c r="F20" s="38">
        <v>596</v>
      </c>
      <c r="G20" s="114">
        <f t="shared" si="0"/>
        <v>125.21008403361344</v>
      </c>
      <c r="H20" s="85">
        <f t="shared" si="1"/>
        <v>101.36054421768708</v>
      </c>
    </row>
    <row r="21" spans="1:8" s="34" customFormat="1" ht="13.5" customHeight="1">
      <c r="A21" s="40" t="s">
        <v>159</v>
      </c>
      <c r="B21" s="337">
        <v>279</v>
      </c>
      <c r="C21" s="333">
        <v>334</v>
      </c>
      <c r="D21" s="38">
        <v>368</v>
      </c>
      <c r="E21" s="333">
        <v>359</v>
      </c>
      <c r="F21" s="38">
        <v>348</v>
      </c>
      <c r="G21" s="114">
        <f t="shared" si="0"/>
        <v>124.73118279569893</v>
      </c>
      <c r="H21" s="85">
        <f t="shared" si="1"/>
        <v>96.93593314763231</v>
      </c>
    </row>
    <row r="22" spans="1:8" s="34" customFormat="1" ht="13.5" customHeight="1">
      <c r="A22" s="37" t="s">
        <v>160</v>
      </c>
      <c r="B22" s="337">
        <v>263</v>
      </c>
      <c r="C22" s="333">
        <v>328</v>
      </c>
      <c r="D22" s="38">
        <v>393</v>
      </c>
      <c r="E22" s="333">
        <v>386</v>
      </c>
      <c r="F22" s="38">
        <v>376</v>
      </c>
      <c r="G22" s="114">
        <f t="shared" si="0"/>
        <v>142.96577946768062</v>
      </c>
      <c r="H22" s="85">
        <f t="shared" si="1"/>
        <v>97.40932642487047</v>
      </c>
    </row>
    <row r="23" spans="1:8" s="34" customFormat="1" ht="13.5" customHeight="1">
      <c r="A23" s="37" t="s">
        <v>161</v>
      </c>
      <c r="B23" s="337">
        <v>532</v>
      </c>
      <c r="C23" s="333">
        <v>655</v>
      </c>
      <c r="D23" s="38">
        <v>698</v>
      </c>
      <c r="E23" s="333">
        <v>695</v>
      </c>
      <c r="F23" s="38">
        <v>709</v>
      </c>
      <c r="G23" s="114">
        <f t="shared" si="0"/>
        <v>133.2706766917293</v>
      </c>
      <c r="H23" s="85">
        <f t="shared" si="1"/>
        <v>102.01438848920863</v>
      </c>
    </row>
    <row r="24" spans="1:8" s="34" customFormat="1" ht="13.5" customHeight="1">
      <c r="A24" s="37" t="s">
        <v>153</v>
      </c>
      <c r="B24" s="337">
        <v>507</v>
      </c>
      <c r="C24" s="333">
        <v>524</v>
      </c>
      <c r="D24" s="38">
        <v>631</v>
      </c>
      <c r="E24" s="333">
        <v>592</v>
      </c>
      <c r="F24" s="38">
        <v>632</v>
      </c>
      <c r="G24" s="114">
        <f t="shared" si="0"/>
        <v>124.65483234714003</v>
      </c>
      <c r="H24" s="85">
        <f t="shared" si="1"/>
        <v>106.75675675675676</v>
      </c>
    </row>
    <row r="25" spans="1:8" s="34" customFormat="1" ht="13.5" customHeight="1">
      <c r="A25" s="37" t="s">
        <v>162</v>
      </c>
      <c r="B25" s="337">
        <v>443</v>
      </c>
      <c r="C25" s="333">
        <v>498</v>
      </c>
      <c r="D25" s="38">
        <v>560</v>
      </c>
      <c r="E25" s="333">
        <v>611</v>
      </c>
      <c r="F25" s="38">
        <v>604</v>
      </c>
      <c r="G25" s="114">
        <f t="shared" si="0"/>
        <v>136.34311512415348</v>
      </c>
      <c r="H25" s="85">
        <f t="shared" si="1"/>
        <v>98.8543371522095</v>
      </c>
    </row>
    <row r="26" spans="1:8" s="34" customFormat="1" ht="13.5" customHeight="1">
      <c r="A26" s="37" t="s">
        <v>163</v>
      </c>
      <c r="B26" s="337">
        <v>435</v>
      </c>
      <c r="C26" s="333">
        <v>521</v>
      </c>
      <c r="D26" s="38">
        <v>634</v>
      </c>
      <c r="E26" s="333">
        <v>596</v>
      </c>
      <c r="F26" s="38">
        <v>642</v>
      </c>
      <c r="G26" s="114">
        <f t="shared" si="0"/>
        <v>147.58620689655174</v>
      </c>
      <c r="H26" s="85">
        <f t="shared" si="1"/>
        <v>107.71812080536914</v>
      </c>
    </row>
    <row r="27" spans="1:13" s="49" customFormat="1" ht="13.5" customHeight="1">
      <c r="A27" s="45" t="s">
        <v>164</v>
      </c>
      <c r="B27" s="46">
        <v>2128</v>
      </c>
      <c r="C27" s="47">
        <v>2842</v>
      </c>
      <c r="D27" s="47">
        <v>3334</v>
      </c>
      <c r="E27" s="47">
        <v>3196</v>
      </c>
      <c r="F27" s="47">
        <v>3168</v>
      </c>
      <c r="G27" s="113">
        <f t="shared" si="0"/>
        <v>148.87218045112783</v>
      </c>
      <c r="H27" s="48">
        <f t="shared" si="1"/>
        <v>99.12390488110138</v>
      </c>
      <c r="I27" s="50"/>
      <c r="J27" s="50"/>
      <c r="K27" s="50"/>
      <c r="L27" s="50"/>
      <c r="M27" s="50"/>
    </row>
    <row r="28" spans="1:8" s="34" customFormat="1" ht="13.5" customHeight="1">
      <c r="A28" s="37" t="s">
        <v>166</v>
      </c>
      <c r="B28" s="337">
        <v>178</v>
      </c>
      <c r="C28" s="333">
        <v>269</v>
      </c>
      <c r="D28" s="38">
        <v>330</v>
      </c>
      <c r="E28" s="333">
        <v>312</v>
      </c>
      <c r="F28" s="38">
        <v>311</v>
      </c>
      <c r="G28" s="114">
        <f t="shared" si="0"/>
        <v>174.7191011235955</v>
      </c>
      <c r="H28" s="85">
        <f t="shared" si="1"/>
        <v>99.67948717948718</v>
      </c>
    </row>
    <row r="29" spans="1:8" s="34" customFormat="1" ht="13.5" customHeight="1">
      <c r="A29" s="37" t="s">
        <v>167</v>
      </c>
      <c r="B29" s="337">
        <v>191</v>
      </c>
      <c r="C29" s="333">
        <v>279</v>
      </c>
      <c r="D29" s="38">
        <v>326</v>
      </c>
      <c r="E29" s="333">
        <v>306</v>
      </c>
      <c r="F29" s="38">
        <v>321</v>
      </c>
      <c r="G29" s="114">
        <f t="shared" si="0"/>
        <v>168.0628272251309</v>
      </c>
      <c r="H29" s="85">
        <f t="shared" si="1"/>
        <v>104.90196078431373</v>
      </c>
    </row>
    <row r="30" spans="1:12" s="34" customFormat="1" ht="13.5" customHeight="1">
      <c r="A30" s="37" t="s">
        <v>165</v>
      </c>
      <c r="B30" s="337">
        <v>1091</v>
      </c>
      <c r="C30" s="333">
        <v>1459</v>
      </c>
      <c r="D30" s="38">
        <v>1675</v>
      </c>
      <c r="E30" s="333">
        <v>1644</v>
      </c>
      <c r="F30" s="38">
        <v>1625</v>
      </c>
      <c r="G30" s="114">
        <f t="shared" si="0"/>
        <v>148.94592117323558</v>
      </c>
      <c r="H30" s="85">
        <f t="shared" si="1"/>
        <v>98.84428223844283</v>
      </c>
      <c r="I30" s="39"/>
      <c r="J30" s="39"/>
      <c r="K30" s="39"/>
      <c r="L30" s="39"/>
    </row>
    <row r="31" spans="1:8" s="34" customFormat="1" ht="13.5" customHeight="1">
      <c r="A31" s="37" t="s">
        <v>168</v>
      </c>
      <c r="B31" s="337">
        <v>117</v>
      </c>
      <c r="C31" s="333">
        <v>170</v>
      </c>
      <c r="D31" s="38">
        <v>239</v>
      </c>
      <c r="E31" s="333">
        <v>213</v>
      </c>
      <c r="F31" s="38">
        <v>204</v>
      </c>
      <c r="G31" s="114">
        <f t="shared" si="0"/>
        <v>174.35897435897436</v>
      </c>
      <c r="H31" s="85">
        <f t="shared" si="1"/>
        <v>95.77464788732394</v>
      </c>
    </row>
    <row r="32" spans="1:8" s="34" customFormat="1" ht="13.5" customHeight="1">
      <c r="A32" s="37" t="s">
        <v>169</v>
      </c>
      <c r="B32" s="337">
        <v>230</v>
      </c>
      <c r="C32" s="333">
        <v>231</v>
      </c>
      <c r="D32" s="38">
        <v>247</v>
      </c>
      <c r="E32" s="333">
        <v>218</v>
      </c>
      <c r="F32" s="38">
        <v>209</v>
      </c>
      <c r="G32" s="114">
        <f t="shared" si="0"/>
        <v>90.8695652173913</v>
      </c>
      <c r="H32" s="85">
        <f t="shared" si="1"/>
        <v>95.87155963302753</v>
      </c>
    </row>
    <row r="33" spans="1:8" s="34" customFormat="1" ht="13.5" customHeight="1">
      <c r="A33" s="37" t="s">
        <v>170</v>
      </c>
      <c r="B33" s="337">
        <v>169</v>
      </c>
      <c r="C33" s="333">
        <v>236</v>
      </c>
      <c r="D33" s="38">
        <v>254</v>
      </c>
      <c r="E33" s="333">
        <v>260</v>
      </c>
      <c r="F33" s="38">
        <v>252</v>
      </c>
      <c r="G33" s="114">
        <f t="shared" si="0"/>
        <v>149.11242603550298</v>
      </c>
      <c r="H33" s="85">
        <f t="shared" si="1"/>
        <v>96.92307692307692</v>
      </c>
    </row>
    <row r="34" spans="1:8" s="34" customFormat="1" ht="13.5" customHeight="1">
      <c r="A34" s="37" t="s">
        <v>171</v>
      </c>
      <c r="B34" s="337">
        <v>152</v>
      </c>
      <c r="C34" s="333">
        <v>198</v>
      </c>
      <c r="D34" s="38">
        <v>263</v>
      </c>
      <c r="E34" s="333">
        <v>243</v>
      </c>
      <c r="F34" s="38">
        <v>246</v>
      </c>
      <c r="G34" s="114">
        <f t="shared" si="0"/>
        <v>161.8421052631579</v>
      </c>
      <c r="H34" s="85">
        <f t="shared" si="1"/>
        <v>101.23456790123457</v>
      </c>
    </row>
    <row r="35" spans="1:13" s="49" customFormat="1" ht="13.5" customHeight="1">
      <c r="A35" s="45" t="s">
        <v>172</v>
      </c>
      <c r="B35" s="46">
        <v>5264</v>
      </c>
      <c r="C35" s="47">
        <v>6120</v>
      </c>
      <c r="D35" s="47">
        <v>7078</v>
      </c>
      <c r="E35" s="47">
        <v>6969</v>
      </c>
      <c r="F35" s="47">
        <v>6913</v>
      </c>
      <c r="G35" s="113">
        <f t="shared" si="0"/>
        <v>131.32598784194528</v>
      </c>
      <c r="H35" s="86">
        <f t="shared" si="1"/>
        <v>99.19644138326876</v>
      </c>
      <c r="I35" s="50"/>
      <c r="J35" s="50"/>
      <c r="K35" s="50"/>
      <c r="L35" s="50"/>
      <c r="M35" s="50"/>
    </row>
    <row r="36" spans="1:8" s="34" customFormat="1" ht="13.5" customHeight="1">
      <c r="A36" s="37" t="s">
        <v>175</v>
      </c>
      <c r="B36" s="337">
        <v>356</v>
      </c>
      <c r="C36" s="333">
        <v>469</v>
      </c>
      <c r="D36" s="38">
        <v>633</v>
      </c>
      <c r="E36" s="333">
        <v>637</v>
      </c>
      <c r="F36" s="38">
        <v>644</v>
      </c>
      <c r="G36" s="114">
        <f t="shared" si="0"/>
        <v>180.8988764044944</v>
      </c>
      <c r="H36" s="85">
        <f t="shared" si="1"/>
        <v>101.0989010989011</v>
      </c>
    </row>
    <row r="37" spans="1:8" s="34" customFormat="1" ht="13.5" customHeight="1">
      <c r="A37" s="37" t="s">
        <v>178</v>
      </c>
      <c r="B37" s="337">
        <v>891</v>
      </c>
      <c r="C37" s="333">
        <v>1029</v>
      </c>
      <c r="D37" s="38">
        <v>1092</v>
      </c>
      <c r="E37" s="333">
        <v>1104</v>
      </c>
      <c r="F37" s="38">
        <v>1125</v>
      </c>
      <c r="G37" s="114">
        <f t="shared" si="0"/>
        <v>126.26262626262626</v>
      </c>
      <c r="H37" s="85">
        <f t="shared" si="1"/>
        <v>101.90217391304348</v>
      </c>
    </row>
    <row r="38" spans="1:8" s="34" customFormat="1" ht="13.5" customHeight="1">
      <c r="A38" s="37" t="s">
        <v>174</v>
      </c>
      <c r="B38" s="337">
        <v>2978</v>
      </c>
      <c r="C38" s="333">
        <v>3397</v>
      </c>
      <c r="D38" s="38">
        <v>3917</v>
      </c>
      <c r="E38" s="333">
        <v>3817</v>
      </c>
      <c r="F38" s="38">
        <v>3818</v>
      </c>
      <c r="G38" s="114">
        <f t="shared" si="0"/>
        <v>128.2068502350571</v>
      </c>
      <c r="H38" s="85">
        <f t="shared" si="1"/>
        <v>100.02619858527639</v>
      </c>
    </row>
    <row r="39" spans="1:8" s="34" customFormat="1" ht="13.5" customHeight="1">
      <c r="A39" s="37" t="s">
        <v>177</v>
      </c>
      <c r="B39" s="337">
        <v>278</v>
      </c>
      <c r="C39" s="333">
        <v>336</v>
      </c>
      <c r="D39" s="38">
        <v>394</v>
      </c>
      <c r="E39" s="333">
        <v>406</v>
      </c>
      <c r="F39" s="38">
        <v>374</v>
      </c>
      <c r="G39" s="114">
        <f aca="true" t="shared" si="2" ref="G39:G58">F39/B39*100</f>
        <v>134.53237410071944</v>
      </c>
      <c r="H39" s="85">
        <f aca="true" t="shared" si="3" ref="H39:H58">F39/E39*100</f>
        <v>92.11822660098522</v>
      </c>
    </row>
    <row r="40" spans="1:12" s="34" customFormat="1" ht="13.5" customHeight="1">
      <c r="A40" s="37" t="s">
        <v>173</v>
      </c>
      <c r="B40" s="337">
        <v>240</v>
      </c>
      <c r="C40" s="333">
        <v>268</v>
      </c>
      <c r="D40" s="38">
        <v>318</v>
      </c>
      <c r="E40" s="333">
        <v>313</v>
      </c>
      <c r="F40" s="38">
        <v>286</v>
      </c>
      <c r="G40" s="114">
        <f t="shared" si="2"/>
        <v>119.16666666666667</v>
      </c>
      <c r="H40" s="85">
        <f t="shared" si="3"/>
        <v>91.3738019169329</v>
      </c>
      <c r="I40" s="39"/>
      <c r="J40" s="39"/>
      <c r="K40" s="39"/>
      <c r="L40" s="39"/>
    </row>
    <row r="41" spans="1:8" s="34" customFormat="1" ht="13.5" customHeight="1">
      <c r="A41" s="37" t="s">
        <v>176</v>
      </c>
      <c r="B41" s="337">
        <v>521</v>
      </c>
      <c r="C41" s="333">
        <v>621</v>
      </c>
      <c r="D41" s="38">
        <v>724</v>
      </c>
      <c r="E41" s="333">
        <v>638</v>
      </c>
      <c r="F41" s="38">
        <v>666</v>
      </c>
      <c r="G41" s="114">
        <f t="shared" si="2"/>
        <v>127.83109404990402</v>
      </c>
      <c r="H41" s="85">
        <f t="shared" si="3"/>
        <v>104.38871473354232</v>
      </c>
    </row>
    <row r="42" spans="1:13" s="49" customFormat="1" ht="13.5" customHeight="1">
      <c r="A42" s="45" t="s">
        <v>179</v>
      </c>
      <c r="B42" s="46">
        <v>10872</v>
      </c>
      <c r="C42" s="47">
        <v>11882</v>
      </c>
      <c r="D42" s="47">
        <v>13916</v>
      </c>
      <c r="E42" s="47">
        <v>14504</v>
      </c>
      <c r="F42" s="47">
        <v>14062</v>
      </c>
      <c r="G42" s="113">
        <f t="shared" si="2"/>
        <v>129.34142752023547</v>
      </c>
      <c r="H42" s="48">
        <f t="shared" si="3"/>
        <v>96.95256480970767</v>
      </c>
      <c r="I42" s="50"/>
      <c r="J42" s="50"/>
      <c r="K42" s="50"/>
      <c r="L42" s="50"/>
      <c r="M42" s="50"/>
    </row>
    <row r="43" spans="1:8" s="34" customFormat="1" ht="15" customHeight="1">
      <c r="A43" s="37" t="s">
        <v>183</v>
      </c>
      <c r="B43" s="338">
        <v>853</v>
      </c>
      <c r="C43" s="334">
        <v>943</v>
      </c>
      <c r="D43" s="42">
        <v>1114</v>
      </c>
      <c r="E43" s="334">
        <v>1177</v>
      </c>
      <c r="F43" s="42">
        <v>1102</v>
      </c>
      <c r="G43" s="114">
        <f t="shared" si="2"/>
        <v>129.1910902696366</v>
      </c>
      <c r="H43" s="85">
        <f t="shared" si="3"/>
        <v>93.62786745964317</v>
      </c>
    </row>
    <row r="44" spans="1:8" s="34" customFormat="1" ht="15" customHeight="1">
      <c r="A44" s="37" t="s">
        <v>182</v>
      </c>
      <c r="B44" s="338">
        <v>1015</v>
      </c>
      <c r="C44" s="334">
        <v>1068</v>
      </c>
      <c r="D44" s="42">
        <v>1235</v>
      </c>
      <c r="E44" s="334">
        <v>1361</v>
      </c>
      <c r="F44" s="42">
        <v>1325</v>
      </c>
      <c r="G44" s="114">
        <f t="shared" si="2"/>
        <v>130.54187192118226</v>
      </c>
      <c r="H44" s="85">
        <f t="shared" si="3"/>
        <v>97.35488611315209</v>
      </c>
    </row>
    <row r="45" spans="1:8" s="34" customFormat="1" ht="15" customHeight="1">
      <c r="A45" s="37" t="s">
        <v>184</v>
      </c>
      <c r="B45" s="338">
        <v>1290</v>
      </c>
      <c r="C45" s="334">
        <v>1370</v>
      </c>
      <c r="D45" s="42">
        <v>1606</v>
      </c>
      <c r="E45" s="334">
        <v>1645</v>
      </c>
      <c r="F45" s="42">
        <v>1627</v>
      </c>
      <c r="G45" s="114">
        <f t="shared" si="2"/>
        <v>126.12403100775194</v>
      </c>
      <c r="H45" s="85">
        <f t="shared" si="3"/>
        <v>98.90577507598785</v>
      </c>
    </row>
    <row r="46" spans="1:12" s="34" customFormat="1" ht="15" customHeight="1">
      <c r="A46" s="41" t="s">
        <v>180</v>
      </c>
      <c r="B46" s="338">
        <v>4754</v>
      </c>
      <c r="C46" s="334">
        <v>5318</v>
      </c>
      <c r="D46" s="42">
        <v>6182</v>
      </c>
      <c r="E46" s="334">
        <v>6529</v>
      </c>
      <c r="F46" s="42">
        <v>6339</v>
      </c>
      <c r="G46" s="114">
        <f t="shared" si="2"/>
        <v>133.3403449726546</v>
      </c>
      <c r="H46" s="85">
        <f t="shared" si="3"/>
        <v>97.08990657068463</v>
      </c>
      <c r="I46" s="39"/>
      <c r="J46" s="39"/>
      <c r="K46" s="39"/>
      <c r="L46" s="39"/>
    </row>
    <row r="47" spans="1:8" s="34" customFormat="1" ht="15" customHeight="1">
      <c r="A47" s="40" t="s">
        <v>185</v>
      </c>
      <c r="B47" s="338">
        <v>786</v>
      </c>
      <c r="C47" s="334">
        <v>865</v>
      </c>
      <c r="D47" s="42">
        <v>1058</v>
      </c>
      <c r="E47" s="334">
        <v>1090</v>
      </c>
      <c r="F47" s="42">
        <v>1060</v>
      </c>
      <c r="G47" s="114">
        <f t="shared" si="2"/>
        <v>134.86005089058523</v>
      </c>
      <c r="H47" s="85">
        <f t="shared" si="3"/>
        <v>97.24770642201835</v>
      </c>
    </row>
    <row r="48" spans="1:8" s="34" customFormat="1" ht="15" customHeight="1">
      <c r="A48" s="37" t="s">
        <v>181</v>
      </c>
      <c r="B48" s="338">
        <v>783</v>
      </c>
      <c r="C48" s="334">
        <v>876</v>
      </c>
      <c r="D48" s="42">
        <v>1016</v>
      </c>
      <c r="E48" s="334">
        <v>1077</v>
      </c>
      <c r="F48" s="42">
        <v>1039</v>
      </c>
      <c r="G48" s="114">
        <f t="shared" si="2"/>
        <v>132.6947637292465</v>
      </c>
      <c r="H48" s="85">
        <f t="shared" si="3"/>
        <v>96.47168059424327</v>
      </c>
    </row>
    <row r="49" spans="1:8" s="34" customFormat="1" ht="15" customHeight="1">
      <c r="A49" s="37" t="s">
        <v>186</v>
      </c>
      <c r="B49" s="338">
        <v>767</v>
      </c>
      <c r="C49" s="334">
        <v>763</v>
      </c>
      <c r="D49" s="42">
        <v>916</v>
      </c>
      <c r="E49" s="334">
        <v>868</v>
      </c>
      <c r="F49" s="42">
        <v>791</v>
      </c>
      <c r="G49" s="114">
        <f t="shared" si="2"/>
        <v>103.12907431551498</v>
      </c>
      <c r="H49" s="85">
        <f t="shared" si="3"/>
        <v>91.12903225806451</v>
      </c>
    </row>
    <row r="50" spans="1:8" s="34" customFormat="1" ht="15" customHeight="1">
      <c r="A50" s="37" t="s">
        <v>187</v>
      </c>
      <c r="B50" s="338">
        <v>624</v>
      </c>
      <c r="C50" s="334">
        <v>679</v>
      </c>
      <c r="D50" s="42">
        <v>789</v>
      </c>
      <c r="E50" s="334">
        <v>757</v>
      </c>
      <c r="F50" s="42">
        <v>779</v>
      </c>
      <c r="G50" s="114">
        <f t="shared" si="2"/>
        <v>124.83974358974359</v>
      </c>
      <c r="H50" s="85">
        <f t="shared" si="3"/>
        <v>102.90620871862615</v>
      </c>
    </row>
    <row r="51" spans="1:13" s="34" customFormat="1" ht="15" customHeight="1">
      <c r="A51" s="188" t="s">
        <v>188</v>
      </c>
      <c r="B51" s="189">
        <v>3181</v>
      </c>
      <c r="C51" s="190">
        <v>3340</v>
      </c>
      <c r="D51" s="190">
        <v>3977</v>
      </c>
      <c r="E51" s="190">
        <v>3939</v>
      </c>
      <c r="F51" s="190">
        <v>3709</v>
      </c>
      <c r="G51" s="191">
        <f t="shared" si="2"/>
        <v>116.59855391386355</v>
      </c>
      <c r="H51" s="192">
        <f t="shared" si="3"/>
        <v>94.16095455699416</v>
      </c>
      <c r="I51" s="195"/>
      <c r="J51" s="195"/>
      <c r="K51" s="195"/>
      <c r="L51" s="195"/>
      <c r="M51" s="195"/>
    </row>
    <row r="52" spans="1:8" s="34" customFormat="1" ht="15" customHeight="1">
      <c r="A52" s="37" t="s">
        <v>192</v>
      </c>
      <c r="B52" s="338">
        <v>184</v>
      </c>
      <c r="C52" s="334">
        <v>183</v>
      </c>
      <c r="D52" s="42">
        <v>210</v>
      </c>
      <c r="E52" s="334">
        <v>208</v>
      </c>
      <c r="F52" s="42">
        <v>187</v>
      </c>
      <c r="G52" s="114">
        <f t="shared" si="2"/>
        <v>101.63043478260869</v>
      </c>
      <c r="H52" s="85">
        <f t="shared" si="3"/>
        <v>89.90384615384616</v>
      </c>
    </row>
    <row r="53" spans="1:8" s="34" customFormat="1" ht="15" customHeight="1">
      <c r="A53" s="37" t="s">
        <v>193</v>
      </c>
      <c r="B53" s="338">
        <v>340</v>
      </c>
      <c r="C53" s="334">
        <v>377</v>
      </c>
      <c r="D53" s="42">
        <v>445</v>
      </c>
      <c r="E53" s="334">
        <v>448</v>
      </c>
      <c r="F53" s="42">
        <v>413</v>
      </c>
      <c r="G53" s="114">
        <f t="shared" si="2"/>
        <v>121.4705882352941</v>
      </c>
      <c r="H53" s="85">
        <f t="shared" si="3"/>
        <v>92.1875</v>
      </c>
    </row>
    <row r="54" spans="1:8" s="34" customFormat="1" ht="15" customHeight="1">
      <c r="A54" s="37" t="s">
        <v>190</v>
      </c>
      <c r="B54" s="338">
        <v>426</v>
      </c>
      <c r="C54" s="334">
        <v>442</v>
      </c>
      <c r="D54" s="42">
        <v>525</v>
      </c>
      <c r="E54" s="334">
        <v>496</v>
      </c>
      <c r="F54" s="42">
        <v>483</v>
      </c>
      <c r="G54" s="114">
        <f t="shared" si="2"/>
        <v>113.38028169014085</v>
      </c>
      <c r="H54" s="85">
        <f t="shared" si="3"/>
        <v>97.37903225806451</v>
      </c>
    </row>
    <row r="55" spans="1:8" s="34" customFormat="1" ht="15" customHeight="1">
      <c r="A55" s="37" t="s">
        <v>194</v>
      </c>
      <c r="B55" s="338">
        <v>367</v>
      </c>
      <c r="C55" s="334">
        <v>415</v>
      </c>
      <c r="D55" s="42">
        <v>483</v>
      </c>
      <c r="E55" s="334">
        <v>461</v>
      </c>
      <c r="F55" s="42">
        <v>426</v>
      </c>
      <c r="G55" s="114">
        <f t="shared" si="2"/>
        <v>116.07629427792916</v>
      </c>
      <c r="H55" s="85">
        <f t="shared" si="3"/>
        <v>92.40780911062907</v>
      </c>
    </row>
    <row r="56" spans="1:8" s="34" customFormat="1" ht="15" customHeight="1">
      <c r="A56" s="37" t="s">
        <v>195</v>
      </c>
      <c r="B56" s="338">
        <v>275</v>
      </c>
      <c r="C56" s="334">
        <v>272</v>
      </c>
      <c r="D56" s="42">
        <v>299</v>
      </c>
      <c r="E56" s="334">
        <v>258</v>
      </c>
      <c r="F56" s="42">
        <v>249</v>
      </c>
      <c r="G56" s="114">
        <f t="shared" si="2"/>
        <v>90.54545454545455</v>
      </c>
      <c r="H56" s="85">
        <f t="shared" si="3"/>
        <v>96.51162790697676</v>
      </c>
    </row>
    <row r="57" spans="1:8" s="34" customFormat="1" ht="15" customHeight="1">
      <c r="A57" s="37" t="s">
        <v>191</v>
      </c>
      <c r="B57" s="338">
        <v>399</v>
      </c>
      <c r="C57" s="334">
        <v>397</v>
      </c>
      <c r="D57" s="42">
        <v>454</v>
      </c>
      <c r="E57" s="334">
        <v>505</v>
      </c>
      <c r="F57" s="42">
        <v>451</v>
      </c>
      <c r="G57" s="114">
        <f t="shared" si="2"/>
        <v>113.03258145363408</v>
      </c>
      <c r="H57" s="85">
        <f t="shared" si="3"/>
        <v>89.3069306930693</v>
      </c>
    </row>
    <row r="58" spans="1:8" s="34" customFormat="1" ht="15" customHeight="1">
      <c r="A58" s="351" t="s">
        <v>189</v>
      </c>
      <c r="B58" s="342">
        <v>1190</v>
      </c>
      <c r="C58" s="340">
        <v>1254</v>
      </c>
      <c r="D58" s="43">
        <v>1561</v>
      </c>
      <c r="E58" s="340">
        <v>1563</v>
      </c>
      <c r="F58" s="43">
        <v>1500</v>
      </c>
      <c r="G58" s="115">
        <f t="shared" si="2"/>
        <v>126.05042016806722</v>
      </c>
      <c r="H58" s="87">
        <f t="shared" si="3"/>
        <v>95.96928982725528</v>
      </c>
    </row>
    <row r="59" spans="1:8" s="34" customFormat="1" ht="15" customHeight="1" thickBot="1">
      <c r="A59" s="423" t="s">
        <v>392</v>
      </c>
      <c r="B59" s="423"/>
      <c r="C59" s="423"/>
      <c r="D59" s="423"/>
      <c r="E59" s="423"/>
      <c r="F59" s="423"/>
      <c r="G59" s="423"/>
      <c r="H59" s="423"/>
    </row>
    <row r="60" spans="1:8" s="34" customFormat="1" ht="15" customHeight="1">
      <c r="A60" s="424" t="s">
        <v>13</v>
      </c>
      <c r="B60" s="428" t="s">
        <v>7</v>
      </c>
      <c r="C60" s="429"/>
      <c r="D60" s="429"/>
      <c r="E60" s="429"/>
      <c r="F60" s="430"/>
      <c r="G60" s="426" t="str">
        <f>$G$5</f>
        <v>Dynamika 2003</v>
      </c>
      <c r="H60" s="427"/>
    </row>
    <row r="61" spans="1:8" s="34" customFormat="1" ht="15" customHeight="1" thickBot="1">
      <c r="A61" s="425"/>
      <c r="B61" s="341">
        <v>1999</v>
      </c>
      <c r="C61" s="330">
        <v>2000</v>
      </c>
      <c r="D61" s="197">
        <v>2001</v>
      </c>
      <c r="E61" s="330">
        <v>2002</v>
      </c>
      <c r="F61" s="198">
        <v>2003</v>
      </c>
      <c r="G61" s="199" t="s">
        <v>97</v>
      </c>
      <c r="H61" s="200" t="str">
        <f>$H$6</f>
        <v>2002=100</v>
      </c>
    </row>
    <row r="62" spans="1:13" s="49" customFormat="1" ht="13.5" customHeight="1">
      <c r="A62" s="45" t="s">
        <v>196</v>
      </c>
      <c r="B62" s="46">
        <v>5714</v>
      </c>
      <c r="C62" s="47">
        <v>6254</v>
      </c>
      <c r="D62" s="47">
        <v>6742</v>
      </c>
      <c r="E62" s="47">
        <v>6790</v>
      </c>
      <c r="F62" s="47">
        <v>6249</v>
      </c>
      <c r="G62" s="113">
        <f aca="true" t="shared" si="4" ref="G62:G93">F62/B62*100</f>
        <v>109.36296814840742</v>
      </c>
      <c r="H62" s="48">
        <f aca="true" t="shared" si="5" ref="H62:H93">F62/E62*100</f>
        <v>92.03240058910161</v>
      </c>
      <c r="I62" s="50"/>
      <c r="J62" s="50"/>
      <c r="K62" s="50"/>
      <c r="L62" s="50"/>
      <c r="M62" s="50"/>
    </row>
    <row r="63" spans="1:8" s="34" customFormat="1" ht="15" customHeight="1">
      <c r="A63" s="37" t="s">
        <v>197</v>
      </c>
      <c r="B63" s="338">
        <v>575</v>
      </c>
      <c r="C63" s="334">
        <v>621</v>
      </c>
      <c r="D63" s="42">
        <v>644</v>
      </c>
      <c r="E63" s="334">
        <v>643</v>
      </c>
      <c r="F63" s="42">
        <v>583</v>
      </c>
      <c r="G63" s="114">
        <f t="shared" si="4"/>
        <v>101.39130434782608</v>
      </c>
      <c r="H63" s="85">
        <f t="shared" si="5"/>
        <v>90.6687402799378</v>
      </c>
    </row>
    <row r="64" spans="1:8" s="34" customFormat="1" ht="15" customHeight="1">
      <c r="A64" s="37" t="s">
        <v>198</v>
      </c>
      <c r="B64" s="338">
        <v>465</v>
      </c>
      <c r="C64" s="334">
        <v>484</v>
      </c>
      <c r="D64" s="42">
        <v>533</v>
      </c>
      <c r="E64" s="334">
        <v>527</v>
      </c>
      <c r="F64" s="42">
        <v>481</v>
      </c>
      <c r="G64" s="114">
        <f t="shared" si="4"/>
        <v>103.44086021505376</v>
      </c>
      <c r="H64" s="85">
        <f t="shared" si="5"/>
        <v>91.27134724857684</v>
      </c>
    </row>
    <row r="65" spans="1:8" s="34" customFormat="1" ht="15" customHeight="1">
      <c r="A65" s="37" t="s">
        <v>199</v>
      </c>
      <c r="B65" s="338">
        <v>685</v>
      </c>
      <c r="C65" s="334">
        <v>688</v>
      </c>
      <c r="D65" s="42">
        <v>768</v>
      </c>
      <c r="E65" s="334">
        <v>803</v>
      </c>
      <c r="F65" s="42">
        <v>654</v>
      </c>
      <c r="G65" s="114">
        <f t="shared" si="4"/>
        <v>95.47445255474453</v>
      </c>
      <c r="H65" s="85">
        <f t="shared" si="5"/>
        <v>81.44458281444584</v>
      </c>
    </row>
    <row r="66" spans="1:8" s="34" customFormat="1" ht="15" customHeight="1">
      <c r="A66" s="40" t="s">
        <v>200</v>
      </c>
      <c r="B66" s="338">
        <v>450</v>
      </c>
      <c r="C66" s="334">
        <v>471</v>
      </c>
      <c r="D66" s="42">
        <v>553</v>
      </c>
      <c r="E66" s="334">
        <v>591</v>
      </c>
      <c r="F66" s="42">
        <v>515</v>
      </c>
      <c r="G66" s="114">
        <f t="shared" si="4"/>
        <v>114.44444444444444</v>
      </c>
      <c r="H66" s="85">
        <f t="shared" si="5"/>
        <v>87.1404399323181</v>
      </c>
    </row>
    <row r="67" spans="1:8" s="34" customFormat="1" ht="15" customHeight="1">
      <c r="A67" s="37" t="s">
        <v>201</v>
      </c>
      <c r="B67" s="338">
        <v>729</v>
      </c>
      <c r="C67" s="334">
        <v>845</v>
      </c>
      <c r="D67" s="42">
        <v>915</v>
      </c>
      <c r="E67" s="334">
        <v>983</v>
      </c>
      <c r="F67" s="42">
        <v>920</v>
      </c>
      <c r="G67" s="114">
        <f t="shared" si="4"/>
        <v>126.2002743484225</v>
      </c>
      <c r="H67" s="85">
        <f t="shared" si="5"/>
        <v>93.5910478128179</v>
      </c>
    </row>
    <row r="68" spans="1:8" s="34" customFormat="1" ht="15" customHeight="1">
      <c r="A68" s="37" t="s">
        <v>406</v>
      </c>
      <c r="B68" s="338">
        <v>1136</v>
      </c>
      <c r="C68" s="334">
        <v>1255</v>
      </c>
      <c r="D68" s="42">
        <v>1306</v>
      </c>
      <c r="E68" s="334">
        <v>1291</v>
      </c>
      <c r="F68" s="42">
        <v>3096</v>
      </c>
      <c r="G68" s="114">
        <f t="shared" si="4"/>
        <v>272.53521126760563</v>
      </c>
      <c r="H68" s="85">
        <f t="shared" si="5"/>
        <v>239.81409759876064</v>
      </c>
    </row>
    <row r="69" spans="1:12" s="211" customFormat="1" ht="21.75" customHeight="1">
      <c r="A69" s="213" t="s">
        <v>370</v>
      </c>
      <c r="B69" s="349">
        <f>SUM(B70,B82,B98,B107)</f>
        <v>38882.25</v>
      </c>
      <c r="C69" s="339">
        <f>SUM(C70,C82,C98,C107)</f>
        <v>41370</v>
      </c>
      <c r="D69" s="285">
        <f>SUM(D70,D82,D98,D107)</f>
        <v>46790</v>
      </c>
      <c r="E69" s="339">
        <f>SUM(E70,E82,E98,E107)</f>
        <v>45299</v>
      </c>
      <c r="F69" s="285">
        <f>SUM(F70,F82,F98,F107)</f>
        <v>45175</v>
      </c>
      <c r="G69" s="286">
        <f t="shared" si="4"/>
        <v>116.18412000334344</v>
      </c>
      <c r="H69" s="287">
        <f t="shared" si="5"/>
        <v>99.72626327291994</v>
      </c>
      <c r="I69" s="288"/>
      <c r="J69" s="288"/>
      <c r="K69" s="288"/>
      <c r="L69" s="288"/>
    </row>
    <row r="70" spans="1:13" s="49" customFormat="1" ht="13.5" customHeight="1">
      <c r="A70" s="45" t="s">
        <v>202</v>
      </c>
      <c r="B70" s="46">
        <v>8538</v>
      </c>
      <c r="C70" s="47">
        <v>9059</v>
      </c>
      <c r="D70" s="47">
        <v>10324</v>
      </c>
      <c r="E70" s="47">
        <v>10239</v>
      </c>
      <c r="F70" s="47">
        <v>9800</v>
      </c>
      <c r="G70" s="113">
        <f t="shared" si="4"/>
        <v>114.78097915202623</v>
      </c>
      <c r="H70" s="48">
        <f t="shared" si="5"/>
        <v>95.71247192108603</v>
      </c>
      <c r="I70" s="50"/>
      <c r="J70" s="50"/>
      <c r="K70" s="50"/>
      <c r="L70" s="50"/>
      <c r="M70" s="50"/>
    </row>
    <row r="71" spans="1:8" s="34" customFormat="1" ht="13.5" customHeight="1">
      <c r="A71" s="37" t="s">
        <v>207</v>
      </c>
      <c r="B71" s="337">
        <v>765</v>
      </c>
      <c r="C71" s="333">
        <v>790</v>
      </c>
      <c r="D71" s="38">
        <v>954</v>
      </c>
      <c r="E71" s="333">
        <v>951</v>
      </c>
      <c r="F71" s="38">
        <v>919</v>
      </c>
      <c r="G71" s="114">
        <f t="shared" si="4"/>
        <v>120.13071895424837</v>
      </c>
      <c r="H71" s="85">
        <f t="shared" si="5"/>
        <v>96.63512092534174</v>
      </c>
    </row>
    <row r="72" spans="1:8" s="34" customFormat="1" ht="13.5" customHeight="1">
      <c r="A72" s="37" t="s">
        <v>208</v>
      </c>
      <c r="B72" s="337">
        <v>421</v>
      </c>
      <c r="C72" s="333">
        <v>375</v>
      </c>
      <c r="D72" s="38">
        <v>437</v>
      </c>
      <c r="E72" s="333">
        <v>453</v>
      </c>
      <c r="F72" s="38">
        <v>466</v>
      </c>
      <c r="G72" s="114">
        <f t="shared" si="4"/>
        <v>110.68883610451306</v>
      </c>
      <c r="H72" s="85">
        <f t="shared" si="5"/>
        <v>102.86975717439293</v>
      </c>
    </row>
    <row r="73" spans="1:8" s="34" customFormat="1" ht="13.5" customHeight="1">
      <c r="A73" s="37" t="s">
        <v>204</v>
      </c>
      <c r="B73" s="337">
        <v>798</v>
      </c>
      <c r="C73" s="333">
        <v>823</v>
      </c>
      <c r="D73" s="38">
        <v>887</v>
      </c>
      <c r="E73" s="333">
        <v>861</v>
      </c>
      <c r="F73" s="38">
        <v>839</v>
      </c>
      <c r="G73" s="114">
        <f t="shared" si="4"/>
        <v>105.13784461152882</v>
      </c>
      <c r="H73" s="85">
        <f t="shared" si="5"/>
        <v>97.44483159117306</v>
      </c>
    </row>
    <row r="74" spans="1:8" s="34" customFormat="1" ht="13.5" customHeight="1">
      <c r="A74" s="37" t="s">
        <v>209</v>
      </c>
      <c r="B74" s="337">
        <v>487</v>
      </c>
      <c r="C74" s="333">
        <v>511</v>
      </c>
      <c r="D74" s="38">
        <v>595</v>
      </c>
      <c r="E74" s="333">
        <v>587</v>
      </c>
      <c r="F74" s="38">
        <v>556</v>
      </c>
      <c r="G74" s="114">
        <f t="shared" si="4"/>
        <v>114.16837782340863</v>
      </c>
      <c r="H74" s="85">
        <f t="shared" si="5"/>
        <v>94.71890971039181</v>
      </c>
    </row>
    <row r="75" spans="1:8" s="34" customFormat="1" ht="13.5" customHeight="1">
      <c r="A75" s="37" t="s">
        <v>205</v>
      </c>
      <c r="B75" s="337">
        <v>993</v>
      </c>
      <c r="C75" s="333">
        <v>1092</v>
      </c>
      <c r="D75" s="38">
        <v>1253</v>
      </c>
      <c r="E75" s="333">
        <v>1279</v>
      </c>
      <c r="F75" s="38">
        <v>1236</v>
      </c>
      <c r="G75" s="114">
        <f t="shared" si="4"/>
        <v>124.4712990936556</v>
      </c>
      <c r="H75" s="85">
        <f t="shared" si="5"/>
        <v>96.63799843627834</v>
      </c>
    </row>
    <row r="76" spans="1:8" s="34" customFormat="1" ht="13.5" customHeight="1">
      <c r="A76" s="37" t="s">
        <v>210</v>
      </c>
      <c r="B76" s="337">
        <v>602</v>
      </c>
      <c r="C76" s="333">
        <v>627</v>
      </c>
      <c r="D76" s="38">
        <v>696</v>
      </c>
      <c r="E76" s="333">
        <v>737</v>
      </c>
      <c r="F76" s="38">
        <v>679</v>
      </c>
      <c r="G76" s="114">
        <f t="shared" si="4"/>
        <v>112.79069767441861</v>
      </c>
      <c r="H76" s="85">
        <f t="shared" si="5"/>
        <v>92.13025780189959</v>
      </c>
    </row>
    <row r="77" spans="1:13" s="34" customFormat="1" ht="13.5" customHeight="1">
      <c r="A77" s="37" t="s">
        <v>203</v>
      </c>
      <c r="B77" s="337">
        <v>2385</v>
      </c>
      <c r="C77" s="333">
        <v>2665</v>
      </c>
      <c r="D77" s="38">
        <v>2945</v>
      </c>
      <c r="E77" s="333">
        <v>2786</v>
      </c>
      <c r="F77" s="38">
        <v>2718</v>
      </c>
      <c r="G77" s="114">
        <f t="shared" si="4"/>
        <v>113.9622641509434</v>
      </c>
      <c r="H77" s="85">
        <f t="shared" si="5"/>
        <v>97.5592246949031</v>
      </c>
      <c r="I77" s="39"/>
      <c r="J77" s="39"/>
      <c r="K77" s="39"/>
      <c r="L77" s="39"/>
      <c r="M77" s="39"/>
    </row>
    <row r="78" spans="1:8" s="34" customFormat="1" ht="13.5" customHeight="1">
      <c r="A78" s="37" t="s">
        <v>211</v>
      </c>
      <c r="B78" s="337">
        <v>668</v>
      </c>
      <c r="C78" s="333">
        <v>660</v>
      </c>
      <c r="D78" s="38">
        <v>775</v>
      </c>
      <c r="E78" s="333">
        <v>807</v>
      </c>
      <c r="F78" s="38">
        <v>772</v>
      </c>
      <c r="G78" s="114">
        <f t="shared" si="4"/>
        <v>115.56886227544909</v>
      </c>
      <c r="H78" s="85">
        <f t="shared" si="5"/>
        <v>95.6629491945477</v>
      </c>
    </row>
    <row r="79" spans="1:8" s="34" customFormat="1" ht="13.5" customHeight="1">
      <c r="A79" s="37" t="s">
        <v>212</v>
      </c>
      <c r="B79" s="337">
        <v>403</v>
      </c>
      <c r="C79" s="333">
        <v>431</v>
      </c>
      <c r="D79" s="38">
        <v>517</v>
      </c>
      <c r="E79" s="333">
        <v>503</v>
      </c>
      <c r="F79" s="38">
        <v>459</v>
      </c>
      <c r="G79" s="114">
        <f t="shared" si="4"/>
        <v>113.89578163771712</v>
      </c>
      <c r="H79" s="85">
        <f t="shared" si="5"/>
        <v>91.25248508946322</v>
      </c>
    </row>
    <row r="80" spans="1:8" s="34" customFormat="1" ht="13.5" customHeight="1">
      <c r="A80" s="37" t="s">
        <v>213</v>
      </c>
      <c r="B80" s="337">
        <v>605</v>
      </c>
      <c r="C80" s="333">
        <v>650</v>
      </c>
      <c r="D80" s="38">
        <v>788</v>
      </c>
      <c r="E80" s="333">
        <v>787</v>
      </c>
      <c r="F80" s="38">
        <v>707</v>
      </c>
      <c r="G80" s="114">
        <f t="shared" si="4"/>
        <v>116.85950413223141</v>
      </c>
      <c r="H80" s="85">
        <f t="shared" si="5"/>
        <v>89.83481575603558</v>
      </c>
    </row>
    <row r="81" spans="1:8" s="34" customFormat="1" ht="13.5" customHeight="1">
      <c r="A81" s="37" t="s">
        <v>206</v>
      </c>
      <c r="B81" s="337">
        <v>411</v>
      </c>
      <c r="C81" s="333">
        <v>435</v>
      </c>
      <c r="D81" s="38">
        <v>477</v>
      </c>
      <c r="E81" s="333">
        <v>488</v>
      </c>
      <c r="F81" s="38">
        <v>449</v>
      </c>
      <c r="G81" s="114">
        <f t="shared" si="4"/>
        <v>109.24574209245743</v>
      </c>
      <c r="H81" s="85">
        <f t="shared" si="5"/>
        <v>92.00819672131148</v>
      </c>
    </row>
    <row r="82" spans="1:13" s="49" customFormat="1" ht="14.25" customHeight="1">
      <c r="A82" s="45" t="s">
        <v>349</v>
      </c>
      <c r="B82" s="46">
        <v>17146</v>
      </c>
      <c r="C82" s="47">
        <v>18532</v>
      </c>
      <c r="D82" s="47">
        <v>21016</v>
      </c>
      <c r="E82" s="47">
        <v>20617</v>
      </c>
      <c r="F82" s="47">
        <v>20669</v>
      </c>
      <c r="G82" s="113">
        <f t="shared" si="4"/>
        <v>120.54706637116527</v>
      </c>
      <c r="H82" s="48">
        <f t="shared" si="5"/>
        <v>100.25221904253772</v>
      </c>
      <c r="I82" s="50"/>
      <c r="J82" s="50"/>
      <c r="K82" s="50"/>
      <c r="L82" s="50"/>
      <c r="M82" s="50"/>
    </row>
    <row r="83" spans="1:12" s="34" customFormat="1" ht="13.5" customHeight="1">
      <c r="A83" s="37" t="s">
        <v>366</v>
      </c>
      <c r="B83" s="337">
        <v>6403</v>
      </c>
      <c r="C83" s="333">
        <v>6932</v>
      </c>
      <c r="D83" s="38">
        <v>7845</v>
      </c>
      <c r="E83" s="333">
        <v>7507</v>
      </c>
      <c r="F83" s="38">
        <v>7584</v>
      </c>
      <c r="G83" s="114">
        <f t="shared" si="4"/>
        <v>118.44447915039824</v>
      </c>
      <c r="H83" s="85">
        <f t="shared" si="5"/>
        <v>101.02570933795126</v>
      </c>
      <c r="I83" s="39"/>
      <c r="J83" s="39"/>
      <c r="K83" s="39"/>
      <c r="L83" s="39"/>
    </row>
    <row r="84" spans="1:12" s="34" customFormat="1" ht="13.5" customHeight="1">
      <c r="A84" s="37" t="s">
        <v>214</v>
      </c>
      <c r="B84" s="337">
        <v>1014</v>
      </c>
      <c r="C84" s="333">
        <v>1103</v>
      </c>
      <c r="D84" s="38">
        <v>1260</v>
      </c>
      <c r="E84" s="333">
        <v>1272</v>
      </c>
      <c r="F84" s="38">
        <v>1318</v>
      </c>
      <c r="G84" s="114">
        <f t="shared" si="4"/>
        <v>129.98027613412228</v>
      </c>
      <c r="H84" s="85">
        <f t="shared" si="5"/>
        <v>103.61635220125787</v>
      </c>
      <c r="I84" s="39"/>
      <c r="J84" s="39"/>
      <c r="K84" s="39"/>
      <c r="L84" s="39"/>
    </row>
    <row r="85" spans="1:12" s="34" customFormat="1" ht="13.5" customHeight="1">
      <c r="A85" s="37" t="s">
        <v>219</v>
      </c>
      <c r="B85" s="337">
        <v>471</v>
      </c>
      <c r="C85" s="333">
        <v>508</v>
      </c>
      <c r="D85" s="38">
        <v>556</v>
      </c>
      <c r="E85" s="333">
        <v>587</v>
      </c>
      <c r="F85" s="38">
        <v>593</v>
      </c>
      <c r="G85" s="114">
        <f t="shared" si="4"/>
        <v>125.90233545647558</v>
      </c>
      <c r="H85" s="85">
        <f t="shared" si="5"/>
        <v>101.0221465076661</v>
      </c>
      <c r="I85" s="39"/>
      <c r="J85" s="39"/>
      <c r="K85" s="39"/>
      <c r="L85" s="39"/>
    </row>
    <row r="86" spans="1:12" s="34" customFormat="1" ht="13.5" customHeight="1">
      <c r="A86" s="37" t="s">
        <v>220</v>
      </c>
      <c r="B86" s="337">
        <v>756</v>
      </c>
      <c r="C86" s="333">
        <v>853</v>
      </c>
      <c r="D86" s="38">
        <v>1004</v>
      </c>
      <c r="E86" s="333">
        <v>1027</v>
      </c>
      <c r="F86" s="38">
        <v>1020</v>
      </c>
      <c r="G86" s="114">
        <f t="shared" si="4"/>
        <v>134.92063492063494</v>
      </c>
      <c r="H86" s="85">
        <f t="shared" si="5"/>
        <v>99.31840311587146</v>
      </c>
      <c r="I86" s="39"/>
      <c r="J86" s="39"/>
      <c r="K86" s="39"/>
      <c r="L86" s="39"/>
    </row>
    <row r="87" spans="1:12" s="34" customFormat="1" ht="13.5" customHeight="1">
      <c r="A87" s="37" t="s">
        <v>215</v>
      </c>
      <c r="B87" s="337">
        <v>849</v>
      </c>
      <c r="C87" s="333">
        <v>854</v>
      </c>
      <c r="D87" s="38">
        <v>972</v>
      </c>
      <c r="E87" s="333">
        <v>959</v>
      </c>
      <c r="F87" s="38">
        <v>1006</v>
      </c>
      <c r="G87" s="114">
        <f t="shared" si="4"/>
        <v>118.49234393404005</v>
      </c>
      <c r="H87" s="85">
        <f t="shared" si="5"/>
        <v>104.90093847758082</v>
      </c>
      <c r="I87" s="39"/>
      <c r="J87" s="39"/>
      <c r="K87" s="39"/>
      <c r="L87" s="39"/>
    </row>
    <row r="88" spans="1:8" s="34" customFormat="1" ht="13.5" customHeight="1">
      <c r="A88" s="37" t="s">
        <v>221</v>
      </c>
      <c r="B88" s="337">
        <v>904</v>
      </c>
      <c r="C88" s="333">
        <v>995</v>
      </c>
      <c r="D88" s="38">
        <v>1131</v>
      </c>
      <c r="E88" s="333">
        <v>1009</v>
      </c>
      <c r="F88" s="38">
        <v>1045</v>
      </c>
      <c r="G88" s="114">
        <f t="shared" si="4"/>
        <v>115.59734513274336</v>
      </c>
      <c r="H88" s="85">
        <f t="shared" si="5"/>
        <v>103.56788899900893</v>
      </c>
    </row>
    <row r="89" spans="1:8" s="34" customFormat="1" ht="13.5" customHeight="1">
      <c r="A89" s="37" t="s">
        <v>222</v>
      </c>
      <c r="B89" s="337">
        <v>653</v>
      </c>
      <c r="C89" s="333">
        <v>701</v>
      </c>
      <c r="D89" s="38">
        <v>794</v>
      </c>
      <c r="E89" s="333">
        <v>755</v>
      </c>
      <c r="F89" s="38">
        <v>752</v>
      </c>
      <c r="G89" s="114">
        <f t="shared" si="4"/>
        <v>115.16079632465544</v>
      </c>
      <c r="H89" s="85">
        <f t="shared" si="5"/>
        <v>99.60264900662251</v>
      </c>
    </row>
    <row r="90" spans="1:12" s="34" customFormat="1" ht="13.5" customHeight="1">
      <c r="A90" s="37" t="s">
        <v>216</v>
      </c>
      <c r="B90" s="337">
        <v>731</v>
      </c>
      <c r="C90" s="333">
        <v>764</v>
      </c>
      <c r="D90" s="38">
        <v>845</v>
      </c>
      <c r="E90" s="333">
        <v>803</v>
      </c>
      <c r="F90" s="38">
        <v>786</v>
      </c>
      <c r="G90" s="114">
        <f t="shared" si="4"/>
        <v>107.52393980848154</v>
      </c>
      <c r="H90" s="85">
        <f t="shared" si="5"/>
        <v>97.88293897882939</v>
      </c>
      <c r="I90" s="39"/>
      <c r="J90" s="39"/>
      <c r="K90" s="39"/>
      <c r="L90" s="39"/>
    </row>
    <row r="91" spans="1:8" s="34" customFormat="1" ht="13.5" customHeight="1">
      <c r="A91" s="40" t="s">
        <v>223</v>
      </c>
      <c r="B91" s="337">
        <v>543</v>
      </c>
      <c r="C91" s="333">
        <v>545</v>
      </c>
      <c r="D91" s="38">
        <v>612</v>
      </c>
      <c r="E91" s="333">
        <v>624</v>
      </c>
      <c r="F91" s="38">
        <v>621</v>
      </c>
      <c r="G91" s="114">
        <f t="shared" si="4"/>
        <v>114.36464088397791</v>
      </c>
      <c r="H91" s="85">
        <f t="shared" si="5"/>
        <v>99.51923076923077</v>
      </c>
    </row>
    <row r="92" spans="1:8" s="34" customFormat="1" ht="13.5" customHeight="1">
      <c r="A92" s="37" t="s">
        <v>224</v>
      </c>
      <c r="B92" s="337">
        <v>556</v>
      </c>
      <c r="C92" s="333">
        <v>617</v>
      </c>
      <c r="D92" s="38">
        <v>696</v>
      </c>
      <c r="E92" s="333">
        <v>725</v>
      </c>
      <c r="F92" s="38">
        <v>698</v>
      </c>
      <c r="G92" s="114">
        <f t="shared" si="4"/>
        <v>125.53956834532374</v>
      </c>
      <c r="H92" s="85">
        <f t="shared" si="5"/>
        <v>96.27586206896551</v>
      </c>
    </row>
    <row r="93" spans="1:12" s="34" customFormat="1" ht="13.5" customHeight="1">
      <c r="A93" s="37" t="s">
        <v>217</v>
      </c>
      <c r="B93" s="337">
        <v>1113</v>
      </c>
      <c r="C93" s="333">
        <v>1215</v>
      </c>
      <c r="D93" s="38">
        <v>1426</v>
      </c>
      <c r="E93" s="333">
        <v>1465</v>
      </c>
      <c r="F93" s="38">
        <v>1328</v>
      </c>
      <c r="G93" s="114">
        <f t="shared" si="4"/>
        <v>119.31716082659479</v>
      </c>
      <c r="H93" s="85">
        <f t="shared" si="5"/>
        <v>90.64846416382252</v>
      </c>
      <c r="I93" s="39"/>
      <c r="J93" s="39"/>
      <c r="K93" s="39"/>
      <c r="L93" s="39"/>
    </row>
    <row r="94" spans="1:8" s="34" customFormat="1" ht="13.5" customHeight="1">
      <c r="A94" s="37" t="s">
        <v>225</v>
      </c>
      <c r="B94" s="337">
        <v>735</v>
      </c>
      <c r="C94" s="333">
        <v>825</v>
      </c>
      <c r="D94" s="38">
        <v>902</v>
      </c>
      <c r="E94" s="333">
        <v>879</v>
      </c>
      <c r="F94" s="38">
        <v>899</v>
      </c>
      <c r="G94" s="114">
        <f aca="true" t="shared" si="6" ref="G94:G116">F94/B94*100</f>
        <v>122.31292517006803</v>
      </c>
      <c r="H94" s="85">
        <f aca="true" t="shared" si="7" ref="H94:H116">F94/E94*100</f>
        <v>102.27531285551763</v>
      </c>
    </row>
    <row r="95" spans="1:12" s="34" customFormat="1" ht="13.5" customHeight="1">
      <c r="A95" s="37" t="s">
        <v>218</v>
      </c>
      <c r="B95" s="337">
        <v>1080</v>
      </c>
      <c r="C95" s="333">
        <v>1187</v>
      </c>
      <c r="D95" s="38">
        <v>1346</v>
      </c>
      <c r="E95" s="333">
        <v>1331</v>
      </c>
      <c r="F95" s="38">
        <v>1339</v>
      </c>
      <c r="G95" s="114">
        <f t="shared" si="6"/>
        <v>123.9814814814815</v>
      </c>
      <c r="H95" s="85">
        <f t="shared" si="7"/>
        <v>100.60105184072125</v>
      </c>
      <c r="I95" s="39"/>
      <c r="J95" s="39"/>
      <c r="K95" s="39"/>
      <c r="L95" s="39"/>
    </row>
    <row r="96" spans="1:8" s="34" customFormat="1" ht="13.5" customHeight="1">
      <c r="A96" s="37" t="s">
        <v>226</v>
      </c>
      <c r="B96" s="337">
        <v>692</v>
      </c>
      <c r="C96" s="333">
        <v>739</v>
      </c>
      <c r="D96" s="38">
        <v>849</v>
      </c>
      <c r="E96" s="333">
        <v>899</v>
      </c>
      <c r="F96" s="38">
        <v>889</v>
      </c>
      <c r="G96" s="114">
        <f t="shared" si="6"/>
        <v>128.46820809248555</v>
      </c>
      <c r="H96" s="85">
        <f t="shared" si="7"/>
        <v>98.88765294771969</v>
      </c>
    </row>
    <row r="97" spans="1:8" s="34" customFormat="1" ht="13.5" customHeight="1">
      <c r="A97" s="37" t="s">
        <v>227</v>
      </c>
      <c r="B97" s="337">
        <v>646</v>
      </c>
      <c r="C97" s="333">
        <v>694</v>
      </c>
      <c r="D97" s="38">
        <v>778</v>
      </c>
      <c r="E97" s="333">
        <v>775</v>
      </c>
      <c r="F97" s="38">
        <v>791</v>
      </c>
      <c r="G97" s="114">
        <f t="shared" si="6"/>
        <v>122.44582043343652</v>
      </c>
      <c r="H97" s="85">
        <f t="shared" si="7"/>
        <v>102.06451612903227</v>
      </c>
    </row>
    <row r="98" spans="1:13" s="49" customFormat="1" ht="13.5" customHeight="1">
      <c r="A98" s="45" t="s">
        <v>228</v>
      </c>
      <c r="B98" s="46">
        <v>5551.25</v>
      </c>
      <c r="C98" s="47">
        <v>5652</v>
      </c>
      <c r="D98" s="47">
        <v>6494</v>
      </c>
      <c r="E98" s="47">
        <v>6336</v>
      </c>
      <c r="F98" s="47">
        <v>6389</v>
      </c>
      <c r="G98" s="113">
        <f t="shared" si="6"/>
        <v>115.0911956766494</v>
      </c>
      <c r="H98" s="48">
        <f t="shared" si="7"/>
        <v>100.8364898989899</v>
      </c>
      <c r="I98" s="50"/>
      <c r="J98" s="50"/>
      <c r="K98" s="50"/>
      <c r="L98" s="50"/>
      <c r="M98" s="50"/>
    </row>
    <row r="99" spans="1:8" s="34" customFormat="1" ht="13.5" customHeight="1">
      <c r="A99" s="37" t="s">
        <v>231</v>
      </c>
      <c r="B99" s="337">
        <v>472</v>
      </c>
      <c r="C99" s="333">
        <v>452</v>
      </c>
      <c r="D99" s="38">
        <v>521</v>
      </c>
      <c r="E99" s="333">
        <v>500</v>
      </c>
      <c r="F99" s="38">
        <v>526</v>
      </c>
      <c r="G99" s="114">
        <f t="shared" si="6"/>
        <v>111.44067796610169</v>
      </c>
      <c r="H99" s="85">
        <f t="shared" si="7"/>
        <v>105.2</v>
      </c>
    </row>
    <row r="100" spans="1:8" s="34" customFormat="1" ht="13.5" customHeight="1">
      <c r="A100" s="37" t="s">
        <v>232</v>
      </c>
      <c r="B100" s="337">
        <v>409.25</v>
      </c>
      <c r="C100" s="333">
        <v>412</v>
      </c>
      <c r="D100" s="38">
        <v>498</v>
      </c>
      <c r="E100" s="333">
        <v>528</v>
      </c>
      <c r="F100" s="38">
        <v>521</v>
      </c>
      <c r="G100" s="114">
        <f t="shared" si="6"/>
        <v>127.30604764813684</v>
      </c>
      <c r="H100" s="85">
        <f t="shared" si="7"/>
        <v>98.67424242424242</v>
      </c>
    </row>
    <row r="101" spans="1:8" s="34" customFormat="1" ht="13.5" customHeight="1">
      <c r="A101" s="37" t="s">
        <v>233</v>
      </c>
      <c r="B101" s="337">
        <v>505</v>
      </c>
      <c r="C101" s="333">
        <v>492</v>
      </c>
      <c r="D101" s="38">
        <v>561</v>
      </c>
      <c r="E101" s="333">
        <v>569</v>
      </c>
      <c r="F101" s="38">
        <v>577</v>
      </c>
      <c r="G101" s="114">
        <f t="shared" si="6"/>
        <v>114.25742574257424</v>
      </c>
      <c r="H101" s="85">
        <f t="shared" si="7"/>
        <v>101.40597539543057</v>
      </c>
    </row>
    <row r="102" spans="1:8" s="34" customFormat="1" ht="13.5" customHeight="1">
      <c r="A102" s="37" t="s">
        <v>234</v>
      </c>
      <c r="B102" s="337">
        <v>220</v>
      </c>
      <c r="C102" s="333">
        <v>223</v>
      </c>
      <c r="D102" s="38">
        <v>259</v>
      </c>
      <c r="E102" s="333">
        <v>264</v>
      </c>
      <c r="F102" s="38">
        <v>254</v>
      </c>
      <c r="G102" s="114">
        <f t="shared" si="6"/>
        <v>115.45454545454545</v>
      </c>
      <c r="H102" s="85">
        <f t="shared" si="7"/>
        <v>96.21212121212122</v>
      </c>
    </row>
    <row r="103" spans="1:8" s="34" customFormat="1" ht="13.5" customHeight="1">
      <c r="A103" s="37" t="s">
        <v>235</v>
      </c>
      <c r="B103" s="337">
        <v>754</v>
      </c>
      <c r="C103" s="333">
        <v>784</v>
      </c>
      <c r="D103" s="38">
        <v>872</v>
      </c>
      <c r="E103" s="333">
        <v>839</v>
      </c>
      <c r="F103" s="38">
        <v>1005</v>
      </c>
      <c r="G103" s="114">
        <f t="shared" si="6"/>
        <v>133.28912466843502</v>
      </c>
      <c r="H103" s="85">
        <f t="shared" si="7"/>
        <v>119.7854588796186</v>
      </c>
    </row>
    <row r="104" spans="1:12" s="34" customFormat="1" ht="13.5" customHeight="1">
      <c r="A104" s="37" t="s">
        <v>229</v>
      </c>
      <c r="B104" s="337">
        <v>1401</v>
      </c>
      <c r="C104" s="333">
        <v>1473</v>
      </c>
      <c r="D104" s="38">
        <v>1672</v>
      </c>
      <c r="E104" s="333">
        <v>1584</v>
      </c>
      <c r="F104" s="38">
        <v>1608</v>
      </c>
      <c r="G104" s="114">
        <f t="shared" si="6"/>
        <v>114.77516059957173</v>
      </c>
      <c r="H104" s="85">
        <f t="shared" si="7"/>
        <v>101.51515151515152</v>
      </c>
      <c r="I104" s="39"/>
      <c r="J104" s="39"/>
      <c r="K104" s="39"/>
      <c r="L104" s="39"/>
    </row>
    <row r="105" spans="1:8" s="34" customFormat="1" ht="13.5" customHeight="1">
      <c r="A105" s="37" t="s">
        <v>236</v>
      </c>
      <c r="B105" s="337">
        <v>862</v>
      </c>
      <c r="C105" s="333">
        <v>906</v>
      </c>
      <c r="D105" s="38">
        <v>1052</v>
      </c>
      <c r="E105" s="333">
        <v>984</v>
      </c>
      <c r="F105" s="38">
        <v>847</v>
      </c>
      <c r="G105" s="114">
        <f t="shared" si="6"/>
        <v>98.25986078886311</v>
      </c>
      <c r="H105" s="85">
        <f t="shared" si="7"/>
        <v>86.07723577235772</v>
      </c>
    </row>
    <row r="106" spans="1:8" s="34" customFormat="1" ht="13.5" customHeight="1">
      <c r="A106" s="37" t="s">
        <v>230</v>
      </c>
      <c r="B106" s="337">
        <v>928</v>
      </c>
      <c r="C106" s="333">
        <v>910</v>
      </c>
      <c r="D106" s="38">
        <v>1059</v>
      </c>
      <c r="E106" s="333">
        <v>1068</v>
      </c>
      <c r="F106" s="38">
        <v>1051</v>
      </c>
      <c r="G106" s="114">
        <f t="shared" si="6"/>
        <v>113.25431034482759</v>
      </c>
      <c r="H106" s="85">
        <f t="shared" si="7"/>
        <v>98.40823970037454</v>
      </c>
    </row>
    <row r="107" spans="1:13" s="49" customFormat="1" ht="13.5" customHeight="1">
      <c r="A107" s="45" t="s">
        <v>237</v>
      </c>
      <c r="B107" s="46">
        <v>7647</v>
      </c>
      <c r="C107" s="47">
        <v>8127</v>
      </c>
      <c r="D107" s="47">
        <v>8956</v>
      </c>
      <c r="E107" s="47">
        <v>8107</v>
      </c>
      <c r="F107" s="47">
        <v>8317</v>
      </c>
      <c r="G107" s="113">
        <f t="shared" si="6"/>
        <v>108.7616058585066</v>
      </c>
      <c r="H107" s="86">
        <f t="shared" si="7"/>
        <v>102.59035401504872</v>
      </c>
      <c r="I107" s="50"/>
      <c r="J107" s="50"/>
      <c r="K107" s="50"/>
      <c r="L107" s="50"/>
      <c r="M107" s="50"/>
    </row>
    <row r="108" spans="1:8" s="34" customFormat="1" ht="13.5" customHeight="1">
      <c r="A108" s="37" t="s">
        <v>241</v>
      </c>
      <c r="B108" s="337">
        <v>589</v>
      </c>
      <c r="C108" s="333">
        <v>588</v>
      </c>
      <c r="D108" s="38">
        <v>689</v>
      </c>
      <c r="E108" s="333">
        <v>666</v>
      </c>
      <c r="F108" s="38">
        <v>642</v>
      </c>
      <c r="G108" s="114">
        <f t="shared" si="6"/>
        <v>108.99830220713073</v>
      </c>
      <c r="H108" s="85">
        <f t="shared" si="7"/>
        <v>96.3963963963964</v>
      </c>
    </row>
    <row r="109" spans="1:8" s="34" customFormat="1" ht="13.5" customHeight="1">
      <c r="A109" s="37" t="s">
        <v>239</v>
      </c>
      <c r="B109" s="337">
        <v>537</v>
      </c>
      <c r="C109" s="333">
        <v>575</v>
      </c>
      <c r="D109" s="38">
        <v>648</v>
      </c>
      <c r="E109" s="333">
        <v>565</v>
      </c>
      <c r="F109" s="38">
        <v>554</v>
      </c>
      <c r="G109" s="114">
        <f t="shared" si="6"/>
        <v>103.1657355679702</v>
      </c>
      <c r="H109" s="85">
        <f t="shared" si="7"/>
        <v>98.05309734513274</v>
      </c>
    </row>
    <row r="110" spans="1:8" s="34" customFormat="1" ht="13.5" customHeight="1">
      <c r="A110" s="37" t="s">
        <v>242</v>
      </c>
      <c r="B110" s="337">
        <v>448</v>
      </c>
      <c r="C110" s="333">
        <v>456</v>
      </c>
      <c r="D110" s="38">
        <v>526</v>
      </c>
      <c r="E110" s="333">
        <v>448</v>
      </c>
      <c r="F110" s="38">
        <v>484</v>
      </c>
      <c r="G110" s="114">
        <f t="shared" si="6"/>
        <v>108.03571428571428</v>
      </c>
      <c r="H110" s="85">
        <f t="shared" si="7"/>
        <v>108.03571428571428</v>
      </c>
    </row>
    <row r="111" spans="1:8" s="34" customFormat="1" ht="13.5" customHeight="1">
      <c r="A111" s="37" t="s">
        <v>243</v>
      </c>
      <c r="B111" s="337">
        <v>537</v>
      </c>
      <c r="C111" s="333">
        <v>519</v>
      </c>
      <c r="D111" s="38">
        <v>584</v>
      </c>
      <c r="E111" s="333">
        <v>542</v>
      </c>
      <c r="F111" s="38">
        <v>527</v>
      </c>
      <c r="G111" s="114">
        <f t="shared" si="6"/>
        <v>98.13780260707635</v>
      </c>
      <c r="H111" s="85">
        <f t="shared" si="7"/>
        <v>97.23247232472325</v>
      </c>
    </row>
    <row r="112" spans="1:8" s="34" customFormat="1" ht="15" customHeight="1">
      <c r="A112" s="37" t="s">
        <v>244</v>
      </c>
      <c r="B112" s="338">
        <v>355</v>
      </c>
      <c r="C112" s="334">
        <v>382</v>
      </c>
      <c r="D112" s="42">
        <v>405</v>
      </c>
      <c r="E112" s="334">
        <v>393</v>
      </c>
      <c r="F112" s="42">
        <v>388</v>
      </c>
      <c r="G112" s="114">
        <f t="shared" si="6"/>
        <v>109.29577464788733</v>
      </c>
      <c r="H112" s="85">
        <f t="shared" si="7"/>
        <v>98.72773536895674</v>
      </c>
    </row>
    <row r="113" spans="1:8" s="34" customFormat="1" ht="13.5" customHeight="1">
      <c r="A113" s="37" t="s">
        <v>240</v>
      </c>
      <c r="B113" s="337">
        <v>1059</v>
      </c>
      <c r="C113" s="333">
        <v>1156</v>
      </c>
      <c r="D113" s="38">
        <v>1289</v>
      </c>
      <c r="E113" s="333">
        <v>1222</v>
      </c>
      <c r="F113" s="38">
        <v>1314</v>
      </c>
      <c r="G113" s="114">
        <f t="shared" si="6"/>
        <v>124.07932011331444</v>
      </c>
      <c r="H113" s="85">
        <f t="shared" si="7"/>
        <v>107.52864157119477</v>
      </c>
    </row>
    <row r="114" spans="1:8" s="34" customFormat="1" ht="15" customHeight="1">
      <c r="A114" s="40" t="s">
        <v>245</v>
      </c>
      <c r="B114" s="338">
        <v>562</v>
      </c>
      <c r="C114" s="334">
        <v>628</v>
      </c>
      <c r="D114" s="42">
        <v>695</v>
      </c>
      <c r="E114" s="334">
        <v>598</v>
      </c>
      <c r="F114" s="42">
        <v>633</v>
      </c>
      <c r="G114" s="114">
        <f t="shared" si="6"/>
        <v>112.63345195729538</v>
      </c>
      <c r="H114" s="85">
        <f t="shared" si="7"/>
        <v>105.85284280936456</v>
      </c>
    </row>
    <row r="115" spans="1:12" s="34" customFormat="1" ht="13.5" customHeight="1">
      <c r="A115" s="37" t="s">
        <v>238</v>
      </c>
      <c r="B115" s="337">
        <v>2748</v>
      </c>
      <c r="C115" s="333">
        <v>2937</v>
      </c>
      <c r="D115" s="38">
        <v>3170</v>
      </c>
      <c r="E115" s="333">
        <v>2877</v>
      </c>
      <c r="F115" s="38">
        <v>2955</v>
      </c>
      <c r="G115" s="114">
        <f t="shared" si="6"/>
        <v>107.53275109170306</v>
      </c>
      <c r="H115" s="85">
        <f t="shared" si="7"/>
        <v>102.711157455683</v>
      </c>
      <c r="I115" s="39"/>
      <c r="J115" s="39"/>
      <c r="K115" s="39"/>
      <c r="L115" s="39"/>
    </row>
    <row r="116" spans="1:8" s="34" customFormat="1" ht="15" customHeight="1">
      <c r="A116" s="351" t="s">
        <v>246</v>
      </c>
      <c r="B116" s="342">
        <v>812</v>
      </c>
      <c r="C116" s="340">
        <v>886</v>
      </c>
      <c r="D116" s="43">
        <v>950</v>
      </c>
      <c r="E116" s="340">
        <v>796</v>
      </c>
      <c r="F116" s="43">
        <v>820</v>
      </c>
      <c r="G116" s="115">
        <f t="shared" si="6"/>
        <v>100.98522167487684</v>
      </c>
      <c r="H116" s="87">
        <f t="shared" si="7"/>
        <v>103.01507537688441</v>
      </c>
    </row>
    <row r="117" spans="1:8" s="34" customFormat="1" ht="15" customHeight="1" thickBot="1">
      <c r="A117" s="423" t="s">
        <v>393</v>
      </c>
      <c r="B117" s="423"/>
      <c r="C117" s="423"/>
      <c r="D117" s="423"/>
      <c r="E117" s="423"/>
      <c r="F117" s="423"/>
      <c r="G117" s="423"/>
      <c r="H117" s="423"/>
    </row>
    <row r="118" spans="1:8" s="34" customFormat="1" ht="15" customHeight="1">
      <c r="A118" s="424" t="s">
        <v>13</v>
      </c>
      <c r="B118" s="428" t="s">
        <v>7</v>
      </c>
      <c r="C118" s="429"/>
      <c r="D118" s="429"/>
      <c r="E118" s="429"/>
      <c r="F118" s="430"/>
      <c r="G118" s="426" t="str">
        <f>$G$5</f>
        <v>Dynamika 2003</v>
      </c>
      <c r="H118" s="427"/>
    </row>
    <row r="119" spans="1:8" s="34" customFormat="1" ht="15" customHeight="1" thickBot="1">
      <c r="A119" s="425"/>
      <c r="B119" s="341">
        <v>1999</v>
      </c>
      <c r="C119" s="330">
        <v>2000</v>
      </c>
      <c r="D119" s="197">
        <v>2001</v>
      </c>
      <c r="E119" s="330">
        <v>2002</v>
      </c>
      <c r="F119" s="198">
        <v>2003</v>
      </c>
      <c r="G119" s="199" t="s">
        <v>97</v>
      </c>
      <c r="H119" s="200" t="str">
        <f>$H$6</f>
        <v>2002=100</v>
      </c>
    </row>
    <row r="120" spans="1:12" s="211" customFormat="1" ht="21.75" customHeight="1">
      <c r="A120" s="213" t="s">
        <v>371</v>
      </c>
      <c r="B120" s="349">
        <f>SUM(B121,B129,B135,B150,B144)</f>
        <v>16743</v>
      </c>
      <c r="C120" s="339">
        <f>SUM(C121,C129,C135,C150,C144)</f>
        <v>19860</v>
      </c>
      <c r="D120" s="285">
        <f>SUM(D121,D129,D135,D150,D144)</f>
        <v>24713</v>
      </c>
      <c r="E120" s="339">
        <f>SUM(E121,E129,E135,E150,E144)</f>
        <v>26275</v>
      </c>
      <c r="F120" s="285">
        <f>SUM(F121,F129,F135,F150,F144)</f>
        <v>25702</v>
      </c>
      <c r="G120" s="286">
        <f aca="true" t="shared" si="8" ref="G120:G151">F120/B120*100</f>
        <v>153.50892910470046</v>
      </c>
      <c r="H120" s="287">
        <f aca="true" t="shared" si="9" ref="H120:H151">F120/E120*100</f>
        <v>97.81921979067555</v>
      </c>
      <c r="I120" s="288"/>
      <c r="J120" s="288"/>
      <c r="K120" s="288"/>
      <c r="L120" s="288"/>
    </row>
    <row r="121" spans="1:13" s="49" customFormat="1" ht="13.5" customHeight="1">
      <c r="A121" s="45" t="s">
        <v>247</v>
      </c>
      <c r="B121" s="46">
        <v>4910</v>
      </c>
      <c r="C121" s="47">
        <v>5220</v>
      </c>
      <c r="D121" s="47">
        <v>6210</v>
      </c>
      <c r="E121" s="47">
        <v>6866</v>
      </c>
      <c r="F121" s="47">
        <v>6577</v>
      </c>
      <c r="G121" s="113">
        <f t="shared" si="8"/>
        <v>133.95112016293277</v>
      </c>
      <c r="H121" s="48">
        <f t="shared" si="9"/>
        <v>95.79085348092048</v>
      </c>
      <c r="I121" s="50"/>
      <c r="J121" s="50"/>
      <c r="K121" s="50"/>
      <c r="L121" s="50"/>
      <c r="M121" s="50"/>
    </row>
    <row r="122" spans="1:13" s="34" customFormat="1" ht="13.5" customHeight="1">
      <c r="A122" s="37" t="s">
        <v>303</v>
      </c>
      <c r="B122" s="337">
        <v>507</v>
      </c>
      <c r="C122" s="333">
        <v>537</v>
      </c>
      <c r="D122" s="38">
        <v>361</v>
      </c>
      <c r="E122" s="333">
        <v>677</v>
      </c>
      <c r="F122" s="38">
        <v>675</v>
      </c>
      <c r="G122" s="114">
        <f t="shared" si="8"/>
        <v>133.1360946745562</v>
      </c>
      <c r="H122" s="85">
        <f t="shared" si="9"/>
        <v>99.70457902511079</v>
      </c>
      <c r="I122" s="39"/>
      <c r="J122" s="39"/>
      <c r="K122" s="39"/>
      <c r="L122" s="39"/>
      <c r="M122" s="39"/>
    </row>
    <row r="123" spans="1:13" s="34" customFormat="1" ht="13.5" customHeight="1">
      <c r="A123" s="37" t="s">
        <v>302</v>
      </c>
      <c r="B123" s="337">
        <v>2079</v>
      </c>
      <c r="C123" s="333">
        <v>2146</v>
      </c>
      <c r="D123" s="38">
        <v>2853</v>
      </c>
      <c r="E123" s="333">
        <v>2860</v>
      </c>
      <c r="F123" s="38">
        <v>2646</v>
      </c>
      <c r="G123" s="114">
        <f t="shared" si="8"/>
        <v>127.27272727272727</v>
      </c>
      <c r="H123" s="85">
        <f t="shared" si="9"/>
        <v>92.51748251748252</v>
      </c>
      <c r="I123" s="39"/>
      <c r="J123" s="39"/>
      <c r="K123" s="39"/>
      <c r="L123" s="39"/>
      <c r="M123" s="39"/>
    </row>
    <row r="124" spans="1:8" s="34" customFormat="1" ht="13.5" customHeight="1">
      <c r="A124" s="37" t="s">
        <v>305</v>
      </c>
      <c r="B124" s="337">
        <v>751</v>
      </c>
      <c r="C124" s="333">
        <v>868</v>
      </c>
      <c r="D124" s="38">
        <v>874</v>
      </c>
      <c r="E124" s="333">
        <v>980</v>
      </c>
      <c r="F124" s="38">
        <v>1001</v>
      </c>
      <c r="G124" s="114">
        <f t="shared" si="8"/>
        <v>133.288948069241</v>
      </c>
      <c r="H124" s="85">
        <f t="shared" si="9"/>
        <v>102.14285714285714</v>
      </c>
    </row>
    <row r="125" spans="1:8" s="34" customFormat="1" ht="13.5" customHeight="1">
      <c r="A125" s="37" t="s">
        <v>308</v>
      </c>
      <c r="B125" s="337">
        <v>322</v>
      </c>
      <c r="C125" s="333">
        <v>347</v>
      </c>
      <c r="D125" s="38">
        <v>441</v>
      </c>
      <c r="E125" s="333">
        <v>470</v>
      </c>
      <c r="F125" s="38">
        <v>479</v>
      </c>
      <c r="G125" s="114">
        <f t="shared" si="8"/>
        <v>148.75776397515529</v>
      </c>
      <c r="H125" s="85">
        <f t="shared" si="9"/>
        <v>101.91489361702128</v>
      </c>
    </row>
    <row r="126" spans="1:8" s="34" customFormat="1" ht="13.5" customHeight="1">
      <c r="A126" s="37" t="s">
        <v>307</v>
      </c>
      <c r="B126" s="337">
        <v>547</v>
      </c>
      <c r="C126" s="333">
        <v>561</v>
      </c>
      <c r="D126" s="38">
        <v>699</v>
      </c>
      <c r="E126" s="333">
        <v>759</v>
      </c>
      <c r="F126" s="38">
        <v>752</v>
      </c>
      <c r="G126" s="114">
        <f t="shared" si="8"/>
        <v>137.47714808043875</v>
      </c>
      <c r="H126" s="85">
        <f t="shared" si="9"/>
        <v>99.07773386034255</v>
      </c>
    </row>
    <row r="127" spans="1:8" s="34" customFormat="1" ht="13.5" customHeight="1">
      <c r="A127" s="37" t="s">
        <v>306</v>
      </c>
      <c r="B127" s="337">
        <v>316</v>
      </c>
      <c r="C127" s="333">
        <v>331</v>
      </c>
      <c r="D127" s="38">
        <v>408</v>
      </c>
      <c r="E127" s="333">
        <v>433</v>
      </c>
      <c r="F127" s="38">
        <v>407</v>
      </c>
      <c r="G127" s="114">
        <f t="shared" si="8"/>
        <v>128.79746835443038</v>
      </c>
      <c r="H127" s="85">
        <f t="shared" si="9"/>
        <v>93.99538106235565</v>
      </c>
    </row>
    <row r="128" spans="1:13" s="34" customFormat="1" ht="13.5" customHeight="1">
      <c r="A128" s="37" t="s">
        <v>304</v>
      </c>
      <c r="B128" s="337">
        <v>388</v>
      </c>
      <c r="C128" s="333">
        <v>430</v>
      </c>
      <c r="D128" s="38">
        <v>574</v>
      </c>
      <c r="E128" s="333">
        <v>687</v>
      </c>
      <c r="F128" s="38">
        <v>617</v>
      </c>
      <c r="G128" s="114">
        <f t="shared" si="8"/>
        <v>159.020618556701</v>
      </c>
      <c r="H128" s="85">
        <f t="shared" si="9"/>
        <v>89.8107714701601</v>
      </c>
      <c r="I128" s="39"/>
      <c r="J128" s="39"/>
      <c r="K128" s="39"/>
      <c r="L128" s="39"/>
      <c r="M128" s="39"/>
    </row>
    <row r="129" spans="1:13" s="49" customFormat="1" ht="13.5" customHeight="1">
      <c r="A129" s="45" t="s">
        <v>248</v>
      </c>
      <c r="B129" s="46">
        <v>2285</v>
      </c>
      <c r="C129" s="47">
        <v>3200</v>
      </c>
      <c r="D129" s="47">
        <v>4618</v>
      </c>
      <c r="E129" s="47">
        <v>4823</v>
      </c>
      <c r="F129" s="47">
        <v>4809</v>
      </c>
      <c r="G129" s="113">
        <f t="shared" si="8"/>
        <v>210.45951859956236</v>
      </c>
      <c r="H129" s="48">
        <f t="shared" si="9"/>
        <v>99.70972423802613</v>
      </c>
      <c r="I129" s="50"/>
      <c r="J129" s="50"/>
      <c r="K129" s="50"/>
      <c r="L129" s="50"/>
      <c r="M129" s="50"/>
    </row>
    <row r="130" spans="1:8" s="34" customFormat="1" ht="13.5" customHeight="1">
      <c r="A130" s="37" t="s">
        <v>311</v>
      </c>
      <c r="B130" s="337">
        <v>228</v>
      </c>
      <c r="C130" s="333">
        <v>419</v>
      </c>
      <c r="D130" s="38">
        <v>626</v>
      </c>
      <c r="E130" s="333">
        <v>671</v>
      </c>
      <c r="F130" s="38">
        <v>725</v>
      </c>
      <c r="G130" s="114">
        <f t="shared" si="8"/>
        <v>317.98245614035085</v>
      </c>
      <c r="H130" s="85">
        <f t="shared" si="9"/>
        <v>108.04769001490313</v>
      </c>
    </row>
    <row r="131" spans="1:8" s="34" customFormat="1" ht="13.5" customHeight="1">
      <c r="A131" s="37" t="s">
        <v>250</v>
      </c>
      <c r="B131" s="337">
        <v>452</v>
      </c>
      <c r="C131" s="333">
        <v>651</v>
      </c>
      <c r="D131" s="38">
        <v>905</v>
      </c>
      <c r="E131" s="333">
        <v>990</v>
      </c>
      <c r="F131" s="38">
        <v>958</v>
      </c>
      <c r="G131" s="114">
        <f t="shared" si="8"/>
        <v>211.94690265486727</v>
      </c>
      <c r="H131" s="85">
        <f t="shared" si="9"/>
        <v>96.76767676767678</v>
      </c>
    </row>
    <row r="132" spans="1:8" s="34" customFormat="1" ht="13.5" customHeight="1">
      <c r="A132" s="37" t="s">
        <v>249</v>
      </c>
      <c r="B132" s="337">
        <v>726</v>
      </c>
      <c r="C132" s="333">
        <v>1058</v>
      </c>
      <c r="D132" s="38">
        <v>1460</v>
      </c>
      <c r="E132" s="333">
        <v>1443</v>
      </c>
      <c r="F132" s="38">
        <v>1422</v>
      </c>
      <c r="G132" s="114">
        <f t="shared" si="8"/>
        <v>195.86776859504133</v>
      </c>
      <c r="H132" s="85">
        <f t="shared" si="9"/>
        <v>98.54469854469855</v>
      </c>
    </row>
    <row r="133" spans="1:8" s="34" customFormat="1" ht="13.5" customHeight="1">
      <c r="A133" s="37" t="s">
        <v>310</v>
      </c>
      <c r="B133" s="337">
        <v>309</v>
      </c>
      <c r="C133" s="333">
        <v>363</v>
      </c>
      <c r="D133" s="38">
        <v>511</v>
      </c>
      <c r="E133" s="333">
        <v>572</v>
      </c>
      <c r="F133" s="38">
        <v>627</v>
      </c>
      <c r="G133" s="114">
        <f t="shared" si="8"/>
        <v>202.9126213592233</v>
      </c>
      <c r="H133" s="85">
        <f t="shared" si="9"/>
        <v>109.61538461538463</v>
      </c>
    </row>
    <row r="134" spans="1:8" s="34" customFormat="1" ht="13.5" customHeight="1">
      <c r="A134" s="40" t="s">
        <v>309</v>
      </c>
      <c r="B134" s="337">
        <v>570</v>
      </c>
      <c r="C134" s="333">
        <v>709</v>
      </c>
      <c r="D134" s="38">
        <v>1116</v>
      </c>
      <c r="E134" s="333">
        <v>1147</v>
      </c>
      <c r="F134" s="38">
        <v>1077</v>
      </c>
      <c r="G134" s="114">
        <f t="shared" si="8"/>
        <v>188.94736842105263</v>
      </c>
      <c r="H134" s="85">
        <f t="shared" si="9"/>
        <v>93.897122929381</v>
      </c>
    </row>
    <row r="135" spans="1:13" s="49" customFormat="1" ht="13.5" customHeight="1">
      <c r="A135" s="45" t="s">
        <v>350</v>
      </c>
      <c r="B135" s="46">
        <v>4414</v>
      </c>
      <c r="C135" s="47">
        <v>5502</v>
      </c>
      <c r="D135" s="47">
        <v>7001</v>
      </c>
      <c r="E135" s="47">
        <v>7514</v>
      </c>
      <c r="F135" s="47">
        <v>7416</v>
      </c>
      <c r="G135" s="113">
        <f t="shared" si="8"/>
        <v>168.01087449025826</v>
      </c>
      <c r="H135" s="48">
        <f t="shared" si="9"/>
        <v>98.69576789992016</v>
      </c>
      <c r="I135" s="50"/>
      <c r="J135" s="50"/>
      <c r="K135" s="50"/>
      <c r="L135" s="50"/>
      <c r="M135" s="50"/>
    </row>
    <row r="136" spans="1:8" s="34" customFormat="1" ht="13.5" customHeight="1">
      <c r="A136" s="37" t="s">
        <v>367</v>
      </c>
      <c r="B136" s="337">
        <v>2581</v>
      </c>
      <c r="C136" s="333">
        <v>3164</v>
      </c>
      <c r="D136" s="38">
        <v>4008</v>
      </c>
      <c r="E136" s="333">
        <v>4428</v>
      </c>
      <c r="F136" s="38">
        <v>4263</v>
      </c>
      <c r="G136" s="114">
        <f t="shared" si="8"/>
        <v>165.1685393258427</v>
      </c>
      <c r="H136" s="85">
        <f t="shared" si="9"/>
        <v>96.27371273712737</v>
      </c>
    </row>
    <row r="137" spans="1:12" s="34" customFormat="1" ht="13.5" customHeight="1">
      <c r="A137" s="37" t="s">
        <v>251</v>
      </c>
      <c r="B137" s="337">
        <v>292</v>
      </c>
      <c r="C137" s="333">
        <v>404</v>
      </c>
      <c r="D137" s="38">
        <v>535</v>
      </c>
      <c r="E137" s="333">
        <v>534</v>
      </c>
      <c r="F137" s="38">
        <v>505</v>
      </c>
      <c r="G137" s="114">
        <f t="shared" si="8"/>
        <v>172.94520547945206</v>
      </c>
      <c r="H137" s="85">
        <f t="shared" si="9"/>
        <v>94.5692883895131</v>
      </c>
      <c r="I137" s="39"/>
      <c r="J137" s="39"/>
      <c r="K137" s="39"/>
      <c r="L137" s="39"/>
    </row>
    <row r="138" spans="1:8" s="34" customFormat="1" ht="13.5" customHeight="1">
      <c r="A138" s="37" t="s">
        <v>252</v>
      </c>
      <c r="B138" s="337">
        <v>187</v>
      </c>
      <c r="C138" s="333">
        <v>229</v>
      </c>
      <c r="D138" s="38">
        <v>312</v>
      </c>
      <c r="E138" s="333">
        <v>346</v>
      </c>
      <c r="F138" s="38">
        <v>359</v>
      </c>
      <c r="G138" s="114">
        <f t="shared" si="8"/>
        <v>191.97860962566844</v>
      </c>
      <c r="H138" s="85">
        <f t="shared" si="9"/>
        <v>103.75722543352602</v>
      </c>
    </row>
    <row r="139" spans="1:8" s="34" customFormat="1" ht="13.5" customHeight="1">
      <c r="A139" s="37" t="s">
        <v>312</v>
      </c>
      <c r="B139" s="337">
        <v>318</v>
      </c>
      <c r="C139" s="333">
        <v>412</v>
      </c>
      <c r="D139" s="38">
        <v>537</v>
      </c>
      <c r="E139" s="333">
        <v>570</v>
      </c>
      <c r="F139" s="38">
        <v>592</v>
      </c>
      <c r="G139" s="114">
        <f t="shared" si="8"/>
        <v>186.16352201257862</v>
      </c>
      <c r="H139" s="85">
        <f t="shared" si="9"/>
        <v>103.85964912280701</v>
      </c>
    </row>
    <row r="140" spans="1:8" s="34" customFormat="1" ht="13.5" customHeight="1">
      <c r="A140" s="37" t="s">
        <v>313</v>
      </c>
      <c r="B140" s="337">
        <v>312</v>
      </c>
      <c r="C140" s="333">
        <v>401</v>
      </c>
      <c r="D140" s="38">
        <v>483</v>
      </c>
      <c r="E140" s="333">
        <v>527</v>
      </c>
      <c r="F140" s="38">
        <v>561</v>
      </c>
      <c r="G140" s="114">
        <f t="shared" si="8"/>
        <v>179.80769230769232</v>
      </c>
      <c r="H140" s="85">
        <f t="shared" si="9"/>
        <v>106.4516129032258</v>
      </c>
    </row>
    <row r="141" spans="1:8" s="34" customFormat="1" ht="13.5" customHeight="1">
      <c r="A141" s="37" t="s">
        <v>253</v>
      </c>
      <c r="B141" s="337">
        <v>322</v>
      </c>
      <c r="C141" s="333">
        <v>428</v>
      </c>
      <c r="D141" s="38">
        <v>508</v>
      </c>
      <c r="E141" s="333">
        <v>487</v>
      </c>
      <c r="F141" s="38">
        <v>511</v>
      </c>
      <c r="G141" s="114">
        <f t="shared" si="8"/>
        <v>158.69565217391303</v>
      </c>
      <c r="H141" s="85">
        <f t="shared" si="9"/>
        <v>104.92813141683779</v>
      </c>
    </row>
    <row r="142" spans="1:8" s="34" customFormat="1" ht="13.5" customHeight="1">
      <c r="A142" s="37" t="s">
        <v>254</v>
      </c>
      <c r="B142" s="337">
        <v>126</v>
      </c>
      <c r="C142" s="333">
        <v>125</v>
      </c>
      <c r="D142" s="38">
        <v>163</v>
      </c>
      <c r="E142" s="333">
        <v>161</v>
      </c>
      <c r="F142" s="38">
        <v>170</v>
      </c>
      <c r="G142" s="114">
        <f t="shared" si="8"/>
        <v>134.92063492063494</v>
      </c>
      <c r="H142" s="85">
        <f t="shared" si="9"/>
        <v>105.59006211180125</v>
      </c>
    </row>
    <row r="143" spans="1:8" s="34" customFormat="1" ht="13.5" customHeight="1">
      <c r="A143" s="37" t="s">
        <v>255</v>
      </c>
      <c r="B143" s="337">
        <v>276</v>
      </c>
      <c r="C143" s="333">
        <v>339</v>
      </c>
      <c r="D143" s="38">
        <v>455</v>
      </c>
      <c r="E143" s="333">
        <v>461</v>
      </c>
      <c r="F143" s="38">
        <v>455</v>
      </c>
      <c r="G143" s="114">
        <f t="shared" si="8"/>
        <v>164.85507246376812</v>
      </c>
      <c r="H143" s="85">
        <f t="shared" si="9"/>
        <v>98.69848156182212</v>
      </c>
    </row>
    <row r="144" spans="1:13" s="49" customFormat="1" ht="13.5" customHeight="1">
      <c r="A144" s="45" t="s">
        <v>256</v>
      </c>
      <c r="B144" s="46">
        <v>2962</v>
      </c>
      <c r="C144" s="47">
        <v>3118</v>
      </c>
      <c r="D144" s="47">
        <v>3628</v>
      </c>
      <c r="E144" s="47">
        <v>3758</v>
      </c>
      <c r="F144" s="47">
        <v>3636</v>
      </c>
      <c r="G144" s="113">
        <f t="shared" si="8"/>
        <v>122.75489534098583</v>
      </c>
      <c r="H144" s="86">
        <f t="shared" si="9"/>
        <v>96.75359233634913</v>
      </c>
      <c r="I144" s="50"/>
      <c r="J144" s="50"/>
      <c r="K144" s="50"/>
      <c r="L144" s="50"/>
      <c r="M144" s="50"/>
    </row>
    <row r="145" spans="1:8" s="34" customFormat="1" ht="13.5" customHeight="1">
      <c r="A145" s="37" t="s">
        <v>359</v>
      </c>
      <c r="B145" s="337">
        <v>577</v>
      </c>
      <c r="C145" s="333">
        <v>682</v>
      </c>
      <c r="D145" s="38">
        <v>737</v>
      </c>
      <c r="E145" s="333">
        <v>748</v>
      </c>
      <c r="F145" s="38">
        <v>723</v>
      </c>
      <c r="G145" s="114">
        <f t="shared" si="8"/>
        <v>125.30329289428077</v>
      </c>
      <c r="H145" s="85">
        <f t="shared" si="9"/>
        <v>96.65775401069519</v>
      </c>
    </row>
    <row r="146" spans="1:8" s="34" customFormat="1" ht="13.5" customHeight="1">
      <c r="A146" s="37" t="s">
        <v>315</v>
      </c>
      <c r="B146" s="337">
        <v>253</v>
      </c>
      <c r="C146" s="333">
        <v>264</v>
      </c>
      <c r="D146" s="38">
        <v>316</v>
      </c>
      <c r="E146" s="333">
        <v>317</v>
      </c>
      <c r="F146" s="38">
        <v>327</v>
      </c>
      <c r="G146" s="114">
        <f t="shared" si="8"/>
        <v>129.24901185770753</v>
      </c>
      <c r="H146" s="85">
        <f t="shared" si="9"/>
        <v>103.15457413249212</v>
      </c>
    </row>
    <row r="147" spans="1:8" s="34" customFormat="1" ht="13.5" customHeight="1">
      <c r="A147" s="37" t="s">
        <v>317</v>
      </c>
      <c r="B147" s="337">
        <v>432</v>
      </c>
      <c r="C147" s="333">
        <v>437</v>
      </c>
      <c r="D147" s="38">
        <v>514</v>
      </c>
      <c r="E147" s="333">
        <v>532</v>
      </c>
      <c r="F147" s="38">
        <v>531</v>
      </c>
      <c r="G147" s="114">
        <f t="shared" si="8"/>
        <v>122.91666666666667</v>
      </c>
      <c r="H147" s="85">
        <f t="shared" si="9"/>
        <v>99.81203007518798</v>
      </c>
    </row>
    <row r="148" spans="1:8" s="34" customFormat="1" ht="13.5" customHeight="1">
      <c r="A148" s="37" t="s">
        <v>314</v>
      </c>
      <c r="B148" s="337">
        <v>146</v>
      </c>
      <c r="C148" s="333">
        <v>155</v>
      </c>
      <c r="D148" s="38">
        <v>170</v>
      </c>
      <c r="E148" s="333">
        <v>164</v>
      </c>
      <c r="F148" s="38">
        <v>169</v>
      </c>
      <c r="G148" s="114">
        <f t="shared" si="8"/>
        <v>115.75342465753424</v>
      </c>
      <c r="H148" s="85">
        <f t="shared" si="9"/>
        <v>103.04878048780488</v>
      </c>
    </row>
    <row r="149" spans="1:12" s="34" customFormat="1" ht="13.5" customHeight="1">
      <c r="A149" s="37" t="s">
        <v>316</v>
      </c>
      <c r="B149" s="337">
        <v>1554</v>
      </c>
      <c r="C149" s="333">
        <v>1580</v>
      </c>
      <c r="D149" s="38">
        <v>1891</v>
      </c>
      <c r="E149" s="333">
        <v>1997</v>
      </c>
      <c r="F149" s="38">
        <v>1886</v>
      </c>
      <c r="G149" s="114">
        <f t="shared" si="8"/>
        <v>121.36422136422136</v>
      </c>
      <c r="H149" s="85">
        <f t="shared" si="9"/>
        <v>94.44166249374061</v>
      </c>
      <c r="I149" s="39"/>
      <c r="J149" s="39"/>
      <c r="K149" s="39"/>
      <c r="L149" s="39"/>
    </row>
    <row r="150" spans="1:13" s="49" customFormat="1" ht="13.5" customHeight="1">
      <c r="A150" s="45" t="s">
        <v>318</v>
      </c>
      <c r="B150" s="46">
        <v>2172</v>
      </c>
      <c r="C150" s="47">
        <v>2820</v>
      </c>
      <c r="D150" s="47">
        <v>3256</v>
      </c>
      <c r="E150" s="47">
        <v>3314</v>
      </c>
      <c r="F150" s="47">
        <v>3264</v>
      </c>
      <c r="G150" s="113">
        <f t="shared" si="8"/>
        <v>150.27624309392266</v>
      </c>
      <c r="H150" s="48">
        <f t="shared" si="9"/>
        <v>98.49124924562463</v>
      </c>
      <c r="I150" s="50"/>
      <c r="J150" s="50"/>
      <c r="K150" s="50"/>
      <c r="L150" s="50"/>
      <c r="M150" s="50"/>
    </row>
    <row r="151" spans="1:12" s="34" customFormat="1" ht="15" customHeight="1">
      <c r="A151" s="37" t="s">
        <v>257</v>
      </c>
      <c r="B151" s="338">
        <v>451</v>
      </c>
      <c r="C151" s="334">
        <v>649</v>
      </c>
      <c r="D151" s="42">
        <v>787</v>
      </c>
      <c r="E151" s="334">
        <v>817</v>
      </c>
      <c r="F151" s="42">
        <v>799</v>
      </c>
      <c r="G151" s="114">
        <f t="shared" si="8"/>
        <v>177.1618625277162</v>
      </c>
      <c r="H151" s="85">
        <f t="shared" si="9"/>
        <v>97.796817625459</v>
      </c>
      <c r="I151" s="39"/>
      <c r="J151" s="39"/>
      <c r="K151" s="39"/>
      <c r="L151" s="39"/>
    </row>
    <row r="152" spans="1:8" s="34" customFormat="1" ht="15" customHeight="1">
      <c r="A152" s="37" t="s">
        <v>258</v>
      </c>
      <c r="B152" s="338">
        <v>382</v>
      </c>
      <c r="C152" s="334">
        <v>513</v>
      </c>
      <c r="D152" s="42">
        <v>625</v>
      </c>
      <c r="E152" s="334">
        <v>629</v>
      </c>
      <c r="F152" s="42">
        <v>581</v>
      </c>
      <c r="G152" s="114">
        <f aca="true" t="shared" si="10" ref="G152:G179">F152/B152*100</f>
        <v>152.09424083769633</v>
      </c>
      <c r="H152" s="85">
        <f aca="true" t="shared" si="11" ref="H152:H179">F152/E152*100</f>
        <v>92.36883942766295</v>
      </c>
    </row>
    <row r="153" spans="1:8" s="34" customFormat="1" ht="15" customHeight="1">
      <c r="A153" s="41" t="s">
        <v>360</v>
      </c>
      <c r="B153" s="338">
        <v>1339</v>
      </c>
      <c r="C153" s="334">
        <v>1658</v>
      </c>
      <c r="D153" s="42">
        <v>1844</v>
      </c>
      <c r="E153" s="334">
        <v>1868</v>
      </c>
      <c r="F153" s="42">
        <v>1884</v>
      </c>
      <c r="G153" s="114">
        <f t="shared" si="10"/>
        <v>140.70201643017177</v>
      </c>
      <c r="H153" s="85">
        <f t="shared" si="11"/>
        <v>100.85653104925055</v>
      </c>
    </row>
    <row r="154" spans="1:12" s="211" customFormat="1" ht="21.75" customHeight="1">
      <c r="A154" s="213" t="s">
        <v>372</v>
      </c>
      <c r="B154" s="349">
        <f>SUM(B155,B161,B170,B183,B191)</f>
        <v>28426</v>
      </c>
      <c r="C154" s="339">
        <f>SUM(C155,C161,C170,C183,C191)</f>
        <v>33203</v>
      </c>
      <c r="D154" s="285">
        <f>SUM(D155,D161,D170,D183,D191)</f>
        <v>40301</v>
      </c>
      <c r="E154" s="339">
        <f>SUM(E155,E161,E170,E183,E191)</f>
        <v>40340</v>
      </c>
      <c r="F154" s="285">
        <f>SUM(F155,F161,F170,F183,F191)</f>
        <v>39414</v>
      </c>
      <c r="G154" s="286">
        <f t="shared" si="10"/>
        <v>138.6547526911982</v>
      </c>
      <c r="H154" s="287">
        <f t="shared" si="11"/>
        <v>97.70451165096678</v>
      </c>
      <c r="I154" s="288"/>
      <c r="J154" s="288"/>
      <c r="K154" s="288"/>
      <c r="L154" s="288"/>
    </row>
    <row r="155" spans="1:13" s="49" customFormat="1" ht="13.5" customHeight="1">
      <c r="A155" s="45" t="s">
        <v>17</v>
      </c>
      <c r="B155" s="46">
        <v>3310</v>
      </c>
      <c r="C155" s="47">
        <v>4289</v>
      </c>
      <c r="D155" s="47">
        <v>4983</v>
      </c>
      <c r="E155" s="47">
        <v>4813</v>
      </c>
      <c r="F155" s="47">
        <v>4778</v>
      </c>
      <c r="G155" s="113">
        <f t="shared" si="10"/>
        <v>144.35045317220542</v>
      </c>
      <c r="H155" s="48">
        <f t="shared" si="11"/>
        <v>99.27280282568046</v>
      </c>
      <c r="I155" s="50"/>
      <c r="J155" s="50"/>
      <c r="K155" s="50"/>
      <c r="L155" s="50"/>
      <c r="M155" s="50"/>
    </row>
    <row r="156" spans="1:8" s="34" customFormat="1" ht="13.5" customHeight="1">
      <c r="A156" s="37" t="s">
        <v>23</v>
      </c>
      <c r="B156" s="337">
        <v>577</v>
      </c>
      <c r="C156" s="333">
        <v>765</v>
      </c>
      <c r="D156" s="38">
        <v>911</v>
      </c>
      <c r="E156" s="333">
        <v>897</v>
      </c>
      <c r="F156" s="38">
        <v>900</v>
      </c>
      <c r="G156" s="114">
        <f t="shared" si="10"/>
        <v>155.9792027729636</v>
      </c>
      <c r="H156" s="85">
        <f t="shared" si="11"/>
        <v>100.33444816053512</v>
      </c>
    </row>
    <row r="157" spans="1:8" s="34" customFormat="1" ht="13.5" customHeight="1">
      <c r="A157" s="37" t="s">
        <v>22</v>
      </c>
      <c r="B157" s="337">
        <v>450</v>
      </c>
      <c r="C157" s="333">
        <v>577</v>
      </c>
      <c r="D157" s="38">
        <v>675</v>
      </c>
      <c r="E157" s="333">
        <v>674</v>
      </c>
      <c r="F157" s="38">
        <v>640</v>
      </c>
      <c r="G157" s="114">
        <f t="shared" si="10"/>
        <v>142.22222222222223</v>
      </c>
      <c r="H157" s="85">
        <f t="shared" si="11"/>
        <v>94.95548961424333</v>
      </c>
    </row>
    <row r="158" spans="1:13" s="34" customFormat="1" ht="13.5" customHeight="1">
      <c r="A158" s="37" t="s">
        <v>21</v>
      </c>
      <c r="B158" s="337">
        <v>1173</v>
      </c>
      <c r="C158" s="333">
        <v>1584</v>
      </c>
      <c r="D158" s="38">
        <v>1848</v>
      </c>
      <c r="E158" s="333">
        <v>1791</v>
      </c>
      <c r="F158" s="38">
        <v>1771</v>
      </c>
      <c r="G158" s="114">
        <f t="shared" si="10"/>
        <v>150.98039215686273</v>
      </c>
      <c r="H158" s="85">
        <f t="shared" si="11"/>
        <v>98.88330541596874</v>
      </c>
      <c r="I158" s="39"/>
      <c r="J158" s="39"/>
      <c r="K158" s="39"/>
      <c r="L158" s="39"/>
      <c r="M158" s="39"/>
    </row>
    <row r="159" spans="1:8" s="34" customFormat="1" ht="13.5" customHeight="1">
      <c r="A159" s="37" t="s">
        <v>24</v>
      </c>
      <c r="B159" s="337">
        <v>458</v>
      </c>
      <c r="C159" s="333">
        <v>581</v>
      </c>
      <c r="D159" s="38">
        <v>687</v>
      </c>
      <c r="E159" s="333">
        <v>643</v>
      </c>
      <c r="F159" s="38">
        <v>627</v>
      </c>
      <c r="G159" s="114">
        <f t="shared" si="10"/>
        <v>136.8995633187773</v>
      </c>
      <c r="H159" s="85">
        <f t="shared" si="11"/>
        <v>97.51166407465007</v>
      </c>
    </row>
    <row r="160" spans="1:8" s="34" customFormat="1" ht="13.5" customHeight="1">
      <c r="A160" s="37" t="s">
        <v>25</v>
      </c>
      <c r="B160" s="337">
        <v>652</v>
      </c>
      <c r="C160" s="333">
        <v>782</v>
      </c>
      <c r="D160" s="38">
        <v>862</v>
      </c>
      <c r="E160" s="333">
        <v>808</v>
      </c>
      <c r="F160" s="38">
        <v>840</v>
      </c>
      <c r="G160" s="114">
        <f t="shared" si="10"/>
        <v>128.83435582822085</v>
      </c>
      <c r="H160" s="85">
        <f t="shared" si="11"/>
        <v>103.96039603960396</v>
      </c>
    </row>
    <row r="161" spans="1:13" s="49" customFormat="1" ht="12.75" customHeight="1">
      <c r="A161" s="45" t="s">
        <v>16</v>
      </c>
      <c r="B161" s="46">
        <v>5971</v>
      </c>
      <c r="C161" s="47">
        <v>7272</v>
      </c>
      <c r="D161" s="47">
        <v>9099</v>
      </c>
      <c r="E161" s="47">
        <v>9609</v>
      </c>
      <c r="F161" s="47">
        <v>9238</v>
      </c>
      <c r="G161" s="113">
        <f t="shared" si="10"/>
        <v>154.71445319042036</v>
      </c>
      <c r="H161" s="48">
        <f t="shared" si="11"/>
        <v>96.13903632011656</v>
      </c>
      <c r="I161" s="50"/>
      <c r="J161" s="50"/>
      <c r="K161" s="50"/>
      <c r="L161" s="50"/>
      <c r="M161" s="50"/>
    </row>
    <row r="162" spans="1:8" s="34" customFormat="1" ht="13.5" customHeight="1">
      <c r="A162" s="37" t="s">
        <v>27</v>
      </c>
      <c r="B162" s="337">
        <v>635</v>
      </c>
      <c r="C162" s="333">
        <v>800</v>
      </c>
      <c r="D162" s="38">
        <v>972</v>
      </c>
      <c r="E162" s="333">
        <v>1045</v>
      </c>
      <c r="F162" s="38">
        <v>960</v>
      </c>
      <c r="G162" s="114">
        <f t="shared" si="10"/>
        <v>151.1811023622047</v>
      </c>
      <c r="H162" s="85">
        <f t="shared" si="11"/>
        <v>91.86602870813397</v>
      </c>
    </row>
    <row r="163" spans="1:12" s="34" customFormat="1" ht="13.5" customHeight="1">
      <c r="A163" s="37" t="s">
        <v>26</v>
      </c>
      <c r="B163" s="337">
        <v>737</v>
      </c>
      <c r="C163" s="333">
        <v>1038</v>
      </c>
      <c r="D163" s="38">
        <v>1157</v>
      </c>
      <c r="E163" s="333">
        <v>1228</v>
      </c>
      <c r="F163" s="38">
        <v>1117</v>
      </c>
      <c r="G163" s="114">
        <f t="shared" si="10"/>
        <v>151.5603799185889</v>
      </c>
      <c r="H163" s="85">
        <f t="shared" si="11"/>
        <v>90.96091205211727</v>
      </c>
      <c r="I163" s="39"/>
      <c r="J163" s="39"/>
      <c r="K163" s="39"/>
      <c r="L163" s="39"/>
    </row>
    <row r="164" spans="1:8" s="34" customFormat="1" ht="13.5" customHeight="1">
      <c r="A164" s="40" t="s">
        <v>29</v>
      </c>
      <c r="B164" s="337">
        <v>304</v>
      </c>
      <c r="C164" s="333">
        <v>351</v>
      </c>
      <c r="D164" s="38">
        <v>483</v>
      </c>
      <c r="E164" s="333">
        <v>582</v>
      </c>
      <c r="F164" s="38">
        <v>589</v>
      </c>
      <c r="G164" s="114">
        <f t="shared" si="10"/>
        <v>193.75</v>
      </c>
      <c r="H164" s="85">
        <f t="shared" si="11"/>
        <v>101.20274914089347</v>
      </c>
    </row>
    <row r="165" spans="1:8" s="34" customFormat="1" ht="13.5" customHeight="1">
      <c r="A165" s="37" t="s">
        <v>31</v>
      </c>
      <c r="B165" s="337">
        <v>548</v>
      </c>
      <c r="C165" s="333">
        <v>669</v>
      </c>
      <c r="D165" s="38">
        <v>879</v>
      </c>
      <c r="E165" s="333">
        <v>1043</v>
      </c>
      <c r="F165" s="38">
        <v>984</v>
      </c>
      <c r="G165" s="114">
        <f t="shared" si="10"/>
        <v>179.56204379562044</v>
      </c>
      <c r="H165" s="85">
        <f t="shared" si="11"/>
        <v>94.34324065196549</v>
      </c>
    </row>
    <row r="166" spans="1:8" s="34" customFormat="1" ht="13.5" customHeight="1">
      <c r="A166" s="37" t="s">
        <v>28</v>
      </c>
      <c r="B166" s="337">
        <v>415</v>
      </c>
      <c r="C166" s="333">
        <v>508</v>
      </c>
      <c r="D166" s="38">
        <v>617</v>
      </c>
      <c r="E166" s="333">
        <v>658</v>
      </c>
      <c r="F166" s="38">
        <v>657</v>
      </c>
      <c r="G166" s="114">
        <f t="shared" si="10"/>
        <v>158.3132530120482</v>
      </c>
      <c r="H166" s="85">
        <f t="shared" si="11"/>
        <v>99.84802431610942</v>
      </c>
    </row>
    <row r="167" spans="1:8" s="34" customFormat="1" ht="13.5" customHeight="1">
      <c r="A167" s="37" t="s">
        <v>30</v>
      </c>
      <c r="B167" s="337">
        <v>294</v>
      </c>
      <c r="C167" s="333">
        <v>389</v>
      </c>
      <c r="D167" s="38">
        <v>534</v>
      </c>
      <c r="E167" s="333">
        <v>502</v>
      </c>
      <c r="F167" s="38">
        <v>470</v>
      </c>
      <c r="G167" s="114">
        <f t="shared" si="10"/>
        <v>159.8639455782313</v>
      </c>
      <c r="H167" s="85">
        <f t="shared" si="11"/>
        <v>93.62549800796812</v>
      </c>
    </row>
    <row r="168" spans="1:8" s="34" customFormat="1" ht="13.5" customHeight="1">
      <c r="A168" s="37" t="s">
        <v>32</v>
      </c>
      <c r="B168" s="337">
        <v>1934</v>
      </c>
      <c r="C168" s="333">
        <v>2276</v>
      </c>
      <c r="D168" s="38">
        <v>3047</v>
      </c>
      <c r="E168" s="333">
        <v>3066</v>
      </c>
      <c r="F168" s="38">
        <v>3046</v>
      </c>
      <c r="G168" s="114">
        <f t="shared" si="10"/>
        <v>157.49741468459152</v>
      </c>
      <c r="H168" s="85">
        <f t="shared" si="11"/>
        <v>99.34768427919113</v>
      </c>
    </row>
    <row r="169" spans="1:8" s="34" customFormat="1" ht="13.5" customHeight="1">
      <c r="A169" s="37" t="s">
        <v>33</v>
      </c>
      <c r="B169" s="337">
        <v>1104</v>
      </c>
      <c r="C169" s="333">
        <v>1241</v>
      </c>
      <c r="D169" s="38">
        <v>1410</v>
      </c>
      <c r="E169" s="333">
        <v>1485</v>
      </c>
      <c r="F169" s="38">
        <v>1415</v>
      </c>
      <c r="G169" s="114">
        <f t="shared" si="10"/>
        <v>128.17028985507247</v>
      </c>
      <c r="H169" s="85">
        <f t="shared" si="11"/>
        <v>95.28619528619528</v>
      </c>
    </row>
    <row r="170" spans="1:13" s="49" customFormat="1" ht="13.5" customHeight="1">
      <c r="A170" s="45" t="s">
        <v>18</v>
      </c>
      <c r="B170" s="46">
        <v>8041</v>
      </c>
      <c r="C170" s="47">
        <v>8528</v>
      </c>
      <c r="D170" s="47">
        <v>11170</v>
      </c>
      <c r="E170" s="47">
        <v>11014</v>
      </c>
      <c r="F170" s="47">
        <v>11358</v>
      </c>
      <c r="G170" s="113">
        <f t="shared" si="10"/>
        <v>141.2510881731128</v>
      </c>
      <c r="H170" s="48">
        <f t="shared" si="11"/>
        <v>103.12329762120937</v>
      </c>
      <c r="I170" s="50"/>
      <c r="J170" s="50"/>
      <c r="K170" s="50"/>
      <c r="L170" s="50"/>
      <c r="M170" s="50"/>
    </row>
    <row r="171" spans="1:8" s="34" customFormat="1" ht="13.5" customHeight="1">
      <c r="A171" s="37" t="s">
        <v>39</v>
      </c>
      <c r="B171" s="337">
        <v>288</v>
      </c>
      <c r="C171" s="333">
        <v>303</v>
      </c>
      <c r="D171" s="38">
        <v>405</v>
      </c>
      <c r="E171" s="333">
        <v>343</v>
      </c>
      <c r="F171" s="38">
        <v>372</v>
      </c>
      <c r="G171" s="114">
        <f t="shared" si="10"/>
        <v>129.16666666666669</v>
      </c>
      <c r="H171" s="85">
        <f t="shared" si="11"/>
        <v>108.45481049562682</v>
      </c>
    </row>
    <row r="172" spans="1:8" s="34" customFormat="1" ht="13.5" customHeight="1">
      <c r="A172" s="37" t="s">
        <v>35</v>
      </c>
      <c r="B172" s="337">
        <v>432</v>
      </c>
      <c r="C172" s="333">
        <v>407</v>
      </c>
      <c r="D172" s="38">
        <v>544</v>
      </c>
      <c r="E172" s="333">
        <v>543</v>
      </c>
      <c r="F172" s="38">
        <v>545</v>
      </c>
      <c r="G172" s="114">
        <f t="shared" si="10"/>
        <v>126.15740740740742</v>
      </c>
      <c r="H172" s="85">
        <f t="shared" si="11"/>
        <v>100.3683241252302</v>
      </c>
    </row>
    <row r="173" spans="1:8" s="34" customFormat="1" ht="13.5" customHeight="1">
      <c r="A173" s="37" t="s">
        <v>40</v>
      </c>
      <c r="B173" s="337">
        <v>839</v>
      </c>
      <c r="C173" s="333">
        <v>930</v>
      </c>
      <c r="D173" s="38">
        <v>1061</v>
      </c>
      <c r="E173" s="333">
        <v>1095</v>
      </c>
      <c r="F173" s="38">
        <v>1121</v>
      </c>
      <c r="G173" s="114">
        <f t="shared" si="10"/>
        <v>133.61144219308702</v>
      </c>
      <c r="H173" s="85">
        <f t="shared" si="11"/>
        <v>102.37442922374429</v>
      </c>
    </row>
    <row r="174" spans="1:8" s="34" customFormat="1" ht="13.5" customHeight="1">
      <c r="A174" s="37" t="s">
        <v>41</v>
      </c>
      <c r="B174" s="337">
        <v>186</v>
      </c>
      <c r="C174" s="333">
        <v>189</v>
      </c>
      <c r="D174" s="38">
        <v>255</v>
      </c>
      <c r="E174" s="333">
        <v>260</v>
      </c>
      <c r="F174" s="38">
        <v>247</v>
      </c>
      <c r="G174" s="114">
        <f t="shared" si="10"/>
        <v>132.79569892473117</v>
      </c>
      <c r="H174" s="85">
        <f t="shared" si="11"/>
        <v>95</v>
      </c>
    </row>
    <row r="175" spans="1:12" s="34" customFormat="1" ht="13.5" customHeight="1">
      <c r="A175" s="37" t="s">
        <v>34</v>
      </c>
      <c r="B175" s="337">
        <v>3712</v>
      </c>
      <c r="C175" s="333">
        <v>3910</v>
      </c>
      <c r="D175" s="38">
        <v>5364</v>
      </c>
      <c r="E175" s="333">
        <v>5179</v>
      </c>
      <c r="F175" s="38">
        <v>5371</v>
      </c>
      <c r="G175" s="114">
        <f t="shared" si="10"/>
        <v>144.69288793103448</v>
      </c>
      <c r="H175" s="85">
        <f t="shared" si="11"/>
        <v>103.70727939756709</v>
      </c>
      <c r="I175" s="39"/>
      <c r="J175" s="39"/>
      <c r="K175" s="39"/>
      <c r="L175" s="39"/>
    </row>
    <row r="176" spans="1:8" s="34" customFormat="1" ht="13.5" customHeight="1">
      <c r="A176" s="37" t="s">
        <v>36</v>
      </c>
      <c r="B176" s="337">
        <v>582</v>
      </c>
      <c r="C176" s="333">
        <v>628</v>
      </c>
      <c r="D176" s="38">
        <v>785</v>
      </c>
      <c r="E176" s="333">
        <v>761</v>
      </c>
      <c r="F176" s="38">
        <v>842</v>
      </c>
      <c r="G176" s="114">
        <f t="shared" si="10"/>
        <v>144.67353951890033</v>
      </c>
      <c r="H176" s="85">
        <f t="shared" si="11"/>
        <v>110.64388961892246</v>
      </c>
    </row>
    <row r="177" spans="1:8" s="34" customFormat="1" ht="13.5" customHeight="1">
      <c r="A177" s="37" t="s">
        <v>37</v>
      </c>
      <c r="B177" s="337">
        <v>527</v>
      </c>
      <c r="C177" s="333">
        <v>554</v>
      </c>
      <c r="D177" s="38">
        <v>685</v>
      </c>
      <c r="E177" s="333">
        <v>706</v>
      </c>
      <c r="F177" s="38">
        <v>667</v>
      </c>
      <c r="G177" s="114">
        <f t="shared" si="10"/>
        <v>126.56546489563567</v>
      </c>
      <c r="H177" s="85">
        <f t="shared" si="11"/>
        <v>94.47592067988668</v>
      </c>
    </row>
    <row r="178" spans="1:8" s="34" customFormat="1" ht="13.5" customHeight="1">
      <c r="A178" s="37" t="s">
        <v>38</v>
      </c>
      <c r="B178" s="337">
        <v>964</v>
      </c>
      <c r="C178" s="333">
        <v>1050</v>
      </c>
      <c r="D178" s="38">
        <v>1368</v>
      </c>
      <c r="E178" s="333">
        <v>1373</v>
      </c>
      <c r="F178" s="38">
        <v>1482</v>
      </c>
      <c r="G178" s="114">
        <f t="shared" si="10"/>
        <v>153.7344398340249</v>
      </c>
      <c r="H178" s="85">
        <f t="shared" si="11"/>
        <v>107.9388201019665</v>
      </c>
    </row>
    <row r="179" spans="1:8" s="34" customFormat="1" ht="13.5" customHeight="1">
      <c r="A179" s="351" t="s">
        <v>42</v>
      </c>
      <c r="B179" s="352">
        <v>511</v>
      </c>
      <c r="C179" s="353">
        <v>557</v>
      </c>
      <c r="D179" s="354">
        <v>703</v>
      </c>
      <c r="E179" s="353">
        <v>754</v>
      </c>
      <c r="F179" s="354">
        <v>711</v>
      </c>
      <c r="G179" s="115">
        <f t="shared" si="10"/>
        <v>139.13894324853229</v>
      </c>
      <c r="H179" s="87">
        <f t="shared" si="11"/>
        <v>94.29708222811671</v>
      </c>
    </row>
    <row r="180" spans="1:8" s="34" customFormat="1" ht="15" customHeight="1" thickBot="1">
      <c r="A180" s="423" t="s">
        <v>394</v>
      </c>
      <c r="B180" s="423"/>
      <c r="C180" s="423"/>
      <c r="D180" s="423"/>
      <c r="E180" s="423"/>
      <c r="F180" s="423"/>
      <c r="G180" s="423"/>
      <c r="H180" s="423"/>
    </row>
    <row r="181" spans="1:8" s="34" customFormat="1" ht="15" customHeight="1">
      <c r="A181" s="424" t="s">
        <v>13</v>
      </c>
      <c r="B181" s="428" t="s">
        <v>7</v>
      </c>
      <c r="C181" s="429"/>
      <c r="D181" s="429"/>
      <c r="E181" s="429"/>
      <c r="F181" s="430"/>
      <c r="G181" s="426" t="str">
        <f>$G$5</f>
        <v>Dynamika 2003</v>
      </c>
      <c r="H181" s="427"/>
    </row>
    <row r="182" spans="1:8" s="34" customFormat="1" ht="15" customHeight="1" thickBot="1">
      <c r="A182" s="425"/>
      <c r="B182" s="341">
        <v>1999</v>
      </c>
      <c r="C182" s="330">
        <v>2000</v>
      </c>
      <c r="D182" s="197">
        <v>2001</v>
      </c>
      <c r="E182" s="330">
        <v>2002</v>
      </c>
      <c r="F182" s="198">
        <v>2003</v>
      </c>
      <c r="G182" s="199" t="s">
        <v>97</v>
      </c>
      <c r="H182" s="200" t="str">
        <f>$H$6</f>
        <v>2002=100</v>
      </c>
    </row>
    <row r="183" spans="1:13" s="49" customFormat="1" ht="13.5" customHeight="1">
      <c r="A183" s="45" t="s">
        <v>20</v>
      </c>
      <c r="B183" s="46">
        <v>4770</v>
      </c>
      <c r="C183" s="47">
        <v>5967</v>
      </c>
      <c r="D183" s="47">
        <v>7169</v>
      </c>
      <c r="E183" s="47">
        <v>6960</v>
      </c>
      <c r="F183" s="47">
        <v>6782</v>
      </c>
      <c r="G183" s="113">
        <f aca="true" t="shared" si="12" ref="G183:G214">F183/B183*100</f>
        <v>142.18029350104823</v>
      </c>
      <c r="H183" s="86">
        <f aca="true" t="shared" si="13" ref="H183:H214">F183/E183*100</f>
        <v>97.44252873563218</v>
      </c>
      <c r="I183" s="50"/>
      <c r="J183" s="50"/>
      <c r="K183" s="50"/>
      <c r="L183" s="50"/>
      <c r="M183" s="50"/>
    </row>
    <row r="184" spans="1:8" s="34" customFormat="1" ht="13.5" customHeight="1">
      <c r="A184" s="37" t="s">
        <v>46</v>
      </c>
      <c r="B184" s="337">
        <v>431</v>
      </c>
      <c r="C184" s="333">
        <v>536</v>
      </c>
      <c r="D184" s="38">
        <v>659</v>
      </c>
      <c r="E184" s="333">
        <v>608</v>
      </c>
      <c r="F184" s="38">
        <v>587</v>
      </c>
      <c r="G184" s="114">
        <f t="shared" si="12"/>
        <v>136.19489559164734</v>
      </c>
      <c r="H184" s="85">
        <f t="shared" si="13"/>
        <v>96.54605263157895</v>
      </c>
    </row>
    <row r="185" spans="1:8" s="34" customFormat="1" ht="13.5" customHeight="1">
      <c r="A185" s="37" t="s">
        <v>47</v>
      </c>
      <c r="B185" s="337">
        <v>760</v>
      </c>
      <c r="C185" s="333">
        <v>867</v>
      </c>
      <c r="D185" s="38">
        <v>936</v>
      </c>
      <c r="E185" s="333">
        <v>865</v>
      </c>
      <c r="F185" s="38">
        <v>861</v>
      </c>
      <c r="G185" s="114">
        <f t="shared" si="12"/>
        <v>113.28947368421052</v>
      </c>
      <c r="H185" s="85">
        <f t="shared" si="13"/>
        <v>99.53757225433526</v>
      </c>
    </row>
    <row r="186" spans="1:8" s="34" customFormat="1" ht="13.5" customHeight="1">
      <c r="A186" s="37" t="s">
        <v>49</v>
      </c>
      <c r="B186" s="337">
        <v>388</v>
      </c>
      <c r="C186" s="333">
        <v>477</v>
      </c>
      <c r="D186" s="38">
        <v>633</v>
      </c>
      <c r="E186" s="333">
        <v>626</v>
      </c>
      <c r="F186" s="38">
        <v>585</v>
      </c>
      <c r="G186" s="114">
        <f t="shared" si="12"/>
        <v>150.77319587628867</v>
      </c>
      <c r="H186" s="85">
        <f t="shared" si="13"/>
        <v>93.45047923322683</v>
      </c>
    </row>
    <row r="187" spans="1:8" s="34" customFormat="1" ht="13.5" customHeight="1">
      <c r="A187" s="37" t="s">
        <v>48</v>
      </c>
      <c r="B187" s="337">
        <v>272</v>
      </c>
      <c r="C187" s="333">
        <v>474</v>
      </c>
      <c r="D187" s="38">
        <v>728</v>
      </c>
      <c r="E187" s="333">
        <v>719</v>
      </c>
      <c r="F187" s="38">
        <v>790</v>
      </c>
      <c r="G187" s="114">
        <f t="shared" si="12"/>
        <v>290.44117647058823</v>
      </c>
      <c r="H187" s="85">
        <f t="shared" si="13"/>
        <v>109.87482614742699</v>
      </c>
    </row>
    <row r="188" spans="1:8" s="34" customFormat="1" ht="13.5" customHeight="1">
      <c r="A188" s="37" t="s">
        <v>45</v>
      </c>
      <c r="B188" s="337">
        <v>303</v>
      </c>
      <c r="C188" s="333">
        <v>367</v>
      </c>
      <c r="D188" s="38">
        <v>404</v>
      </c>
      <c r="E188" s="333">
        <v>385</v>
      </c>
      <c r="F188" s="38">
        <v>392</v>
      </c>
      <c r="G188" s="114">
        <f t="shared" si="12"/>
        <v>129.37293729372936</v>
      </c>
      <c r="H188" s="85">
        <f t="shared" si="13"/>
        <v>101.81818181818181</v>
      </c>
    </row>
    <row r="189" spans="1:8" s="34" customFormat="1" ht="13.5" customHeight="1">
      <c r="A189" s="37" t="s">
        <v>44</v>
      </c>
      <c r="B189" s="337">
        <v>782</v>
      </c>
      <c r="C189" s="333">
        <v>969</v>
      </c>
      <c r="D189" s="38">
        <v>1178</v>
      </c>
      <c r="E189" s="333">
        <v>1157</v>
      </c>
      <c r="F189" s="38">
        <v>1105</v>
      </c>
      <c r="G189" s="114">
        <f t="shared" si="12"/>
        <v>141.30434782608697</v>
      </c>
      <c r="H189" s="85">
        <f t="shared" si="13"/>
        <v>95.50561797752809</v>
      </c>
    </row>
    <row r="190" spans="1:12" s="34" customFormat="1" ht="13.5" customHeight="1">
      <c r="A190" s="37" t="s">
        <v>43</v>
      </c>
      <c r="B190" s="337">
        <v>1834</v>
      </c>
      <c r="C190" s="333">
        <v>2277</v>
      </c>
      <c r="D190" s="38">
        <v>2631</v>
      </c>
      <c r="E190" s="333">
        <v>2600</v>
      </c>
      <c r="F190" s="38">
        <v>2462</v>
      </c>
      <c r="G190" s="114">
        <f t="shared" si="12"/>
        <v>134.24209378407852</v>
      </c>
      <c r="H190" s="85">
        <f t="shared" si="13"/>
        <v>94.6923076923077</v>
      </c>
      <c r="I190" s="39"/>
      <c r="J190" s="39"/>
      <c r="K190" s="39"/>
      <c r="L190" s="39"/>
    </row>
    <row r="191" spans="1:13" s="49" customFormat="1" ht="13.5" customHeight="1">
      <c r="A191" s="45" t="s">
        <v>19</v>
      </c>
      <c r="B191" s="46">
        <v>6334</v>
      </c>
      <c r="C191" s="47">
        <v>7147</v>
      </c>
      <c r="D191" s="47">
        <v>7880</v>
      </c>
      <c r="E191" s="47">
        <v>7944</v>
      </c>
      <c r="F191" s="47">
        <v>7258</v>
      </c>
      <c r="G191" s="113">
        <f t="shared" si="12"/>
        <v>114.5879381117777</v>
      </c>
      <c r="H191" s="48">
        <f t="shared" si="13"/>
        <v>91.36455186304129</v>
      </c>
      <c r="I191" s="50"/>
      <c r="J191" s="50"/>
      <c r="K191" s="50"/>
      <c r="L191" s="50"/>
      <c r="M191" s="50"/>
    </row>
    <row r="192" spans="1:8" s="34" customFormat="1" ht="15" customHeight="1">
      <c r="A192" s="37" t="s">
        <v>52</v>
      </c>
      <c r="B192" s="338">
        <v>1366</v>
      </c>
      <c r="C192" s="334">
        <v>1451</v>
      </c>
      <c r="D192" s="42">
        <v>1573</v>
      </c>
      <c r="E192" s="334">
        <v>1661</v>
      </c>
      <c r="F192" s="42">
        <v>1491</v>
      </c>
      <c r="G192" s="114">
        <f t="shared" si="12"/>
        <v>109.15080527086383</v>
      </c>
      <c r="H192" s="85">
        <f t="shared" si="13"/>
        <v>89.76520168573148</v>
      </c>
    </row>
    <row r="193" spans="1:8" s="34" customFormat="1" ht="15" customHeight="1">
      <c r="A193" s="37" t="s">
        <v>53</v>
      </c>
      <c r="B193" s="338">
        <v>520</v>
      </c>
      <c r="C193" s="334">
        <v>553</v>
      </c>
      <c r="D193" s="42">
        <v>744</v>
      </c>
      <c r="E193" s="334">
        <v>783</v>
      </c>
      <c r="F193" s="42">
        <v>757</v>
      </c>
      <c r="G193" s="114">
        <f t="shared" si="12"/>
        <v>145.57692307692307</v>
      </c>
      <c r="H193" s="85">
        <f t="shared" si="13"/>
        <v>96.6794380587484</v>
      </c>
    </row>
    <row r="194" spans="1:8" s="34" customFormat="1" ht="15" customHeight="1">
      <c r="A194" s="40" t="s">
        <v>55</v>
      </c>
      <c r="B194" s="338">
        <v>607</v>
      </c>
      <c r="C194" s="334">
        <v>682</v>
      </c>
      <c r="D194" s="42">
        <v>791</v>
      </c>
      <c r="E194" s="334">
        <v>743</v>
      </c>
      <c r="F194" s="42">
        <v>713</v>
      </c>
      <c r="G194" s="114">
        <f t="shared" si="12"/>
        <v>117.4629324546952</v>
      </c>
      <c r="H194" s="85">
        <f t="shared" si="13"/>
        <v>95.96231493943472</v>
      </c>
    </row>
    <row r="195" spans="1:8" s="34" customFormat="1" ht="15" customHeight="1">
      <c r="A195" s="37" t="s">
        <v>54</v>
      </c>
      <c r="B195" s="338">
        <v>863</v>
      </c>
      <c r="C195" s="334">
        <v>1046</v>
      </c>
      <c r="D195" s="42">
        <v>1098</v>
      </c>
      <c r="E195" s="334">
        <v>1053</v>
      </c>
      <c r="F195" s="42">
        <v>961</v>
      </c>
      <c r="G195" s="114">
        <f t="shared" si="12"/>
        <v>111.35573580533024</v>
      </c>
      <c r="H195" s="85">
        <f t="shared" si="13"/>
        <v>91.2630579297246</v>
      </c>
    </row>
    <row r="196" spans="1:8" s="34" customFormat="1" ht="15" customHeight="1">
      <c r="A196" s="37" t="s">
        <v>56</v>
      </c>
      <c r="B196" s="338">
        <v>312</v>
      </c>
      <c r="C196" s="334">
        <v>306</v>
      </c>
      <c r="D196" s="42">
        <v>331</v>
      </c>
      <c r="E196" s="334">
        <v>386</v>
      </c>
      <c r="F196" s="42">
        <v>349</v>
      </c>
      <c r="G196" s="114">
        <f t="shared" si="12"/>
        <v>111.85897435897436</v>
      </c>
      <c r="H196" s="85">
        <f t="shared" si="13"/>
        <v>90.41450777202073</v>
      </c>
    </row>
    <row r="197" spans="1:8" s="34" customFormat="1" ht="15" customHeight="1">
      <c r="A197" s="37" t="s">
        <v>57</v>
      </c>
      <c r="B197" s="338">
        <v>360</v>
      </c>
      <c r="C197" s="334">
        <v>397</v>
      </c>
      <c r="D197" s="42">
        <v>451</v>
      </c>
      <c r="E197" s="334">
        <v>464</v>
      </c>
      <c r="F197" s="42">
        <v>364</v>
      </c>
      <c r="G197" s="114">
        <f t="shared" si="12"/>
        <v>101.11111111111111</v>
      </c>
      <c r="H197" s="85">
        <f t="shared" si="13"/>
        <v>78.44827586206897</v>
      </c>
    </row>
    <row r="198" spans="1:8" s="34" customFormat="1" ht="15" customHeight="1">
      <c r="A198" s="37" t="s">
        <v>51</v>
      </c>
      <c r="B198" s="338">
        <v>893</v>
      </c>
      <c r="C198" s="334">
        <v>1023</v>
      </c>
      <c r="D198" s="42">
        <v>1090</v>
      </c>
      <c r="E198" s="334">
        <v>1070</v>
      </c>
      <c r="F198" s="42">
        <v>985</v>
      </c>
      <c r="G198" s="114">
        <f t="shared" si="12"/>
        <v>110.30235162374021</v>
      </c>
      <c r="H198" s="85">
        <f t="shared" si="13"/>
        <v>92.05607476635514</v>
      </c>
    </row>
    <row r="199" spans="1:12" s="34" customFormat="1" ht="15" customHeight="1">
      <c r="A199" s="193" t="s">
        <v>50</v>
      </c>
      <c r="B199" s="342">
        <v>1413</v>
      </c>
      <c r="C199" s="340">
        <v>1689</v>
      </c>
      <c r="D199" s="43">
        <v>1802</v>
      </c>
      <c r="E199" s="340">
        <v>1784</v>
      </c>
      <c r="F199" s="43">
        <v>1638</v>
      </c>
      <c r="G199" s="115">
        <f t="shared" si="12"/>
        <v>115.92356687898089</v>
      </c>
      <c r="H199" s="87">
        <f t="shared" si="13"/>
        <v>91.81614349775785</v>
      </c>
      <c r="I199" s="39"/>
      <c r="J199" s="39"/>
      <c r="K199" s="39"/>
      <c r="L199" s="39"/>
    </row>
    <row r="200" spans="1:12" s="211" customFormat="1" ht="21.75" customHeight="1">
      <c r="A200" s="213" t="s">
        <v>373</v>
      </c>
      <c r="B200" s="349">
        <f>SUM(B201,B212,B218,B223,B230,B234,B256,B265,B270,B276)</f>
        <v>37516</v>
      </c>
      <c r="C200" s="339">
        <f>SUM(C201,C212,C218,C223,C230,C234,C256,C265,C270,C276)</f>
        <v>49922</v>
      </c>
      <c r="D200" s="285">
        <f>SUM(D201,D212,D218,D223,D230,D234,D256,D265,D270,D276)</f>
        <v>69266</v>
      </c>
      <c r="E200" s="339">
        <f>SUM(E201,E212,E218,E223,E230,E234,E256,E265,E270,E276)</f>
        <v>81012</v>
      </c>
      <c r="F200" s="285">
        <f>SUM(F201,F212,F218,F223,F230,F234,F256,F265,F270,F276)</f>
        <v>82390</v>
      </c>
      <c r="G200" s="286">
        <f t="shared" si="12"/>
        <v>219.6129651348758</v>
      </c>
      <c r="H200" s="287">
        <f t="shared" si="13"/>
        <v>101.70098257048339</v>
      </c>
      <c r="I200" s="288"/>
      <c r="J200" s="288"/>
      <c r="K200" s="288"/>
      <c r="L200" s="288"/>
    </row>
    <row r="201" spans="1:13" s="49" customFormat="1" ht="13.5" customHeight="1">
      <c r="A201" s="45" t="s">
        <v>259</v>
      </c>
      <c r="B201" s="46">
        <v>7597</v>
      </c>
      <c r="C201" s="47">
        <v>9445</v>
      </c>
      <c r="D201" s="47">
        <v>11470</v>
      </c>
      <c r="E201" s="47">
        <v>13149</v>
      </c>
      <c r="F201" s="47">
        <v>12885</v>
      </c>
      <c r="G201" s="113">
        <f t="shared" si="12"/>
        <v>169.60642358825854</v>
      </c>
      <c r="H201" s="48">
        <f t="shared" si="13"/>
        <v>97.99224275610312</v>
      </c>
      <c r="I201" s="50"/>
      <c r="J201" s="50"/>
      <c r="K201" s="50"/>
      <c r="L201" s="50"/>
      <c r="M201" s="50"/>
    </row>
    <row r="202" spans="1:13" s="34" customFormat="1" ht="13.5" customHeight="1">
      <c r="A202" s="37" t="s">
        <v>261</v>
      </c>
      <c r="B202" s="337">
        <v>416</v>
      </c>
      <c r="C202" s="333">
        <v>569</v>
      </c>
      <c r="D202" s="38">
        <v>633</v>
      </c>
      <c r="E202" s="333">
        <v>705</v>
      </c>
      <c r="F202" s="38">
        <v>661</v>
      </c>
      <c r="G202" s="114">
        <f t="shared" si="12"/>
        <v>158.89423076923077</v>
      </c>
      <c r="H202" s="85">
        <f t="shared" si="13"/>
        <v>93.75886524822695</v>
      </c>
      <c r="I202" s="39"/>
      <c r="J202" s="39"/>
      <c r="K202" s="39"/>
      <c r="L202" s="39"/>
      <c r="M202" s="39"/>
    </row>
    <row r="203" spans="1:13" s="34" customFormat="1" ht="13.5" customHeight="1">
      <c r="A203" s="37" t="s">
        <v>265</v>
      </c>
      <c r="B203" s="337">
        <v>360</v>
      </c>
      <c r="C203" s="333">
        <v>390</v>
      </c>
      <c r="D203" s="38">
        <v>470</v>
      </c>
      <c r="E203" s="333">
        <v>514</v>
      </c>
      <c r="F203" s="38">
        <v>478</v>
      </c>
      <c r="G203" s="114">
        <f t="shared" si="12"/>
        <v>132.77777777777777</v>
      </c>
      <c r="H203" s="85">
        <f t="shared" si="13"/>
        <v>92.99610894941634</v>
      </c>
      <c r="I203" s="39"/>
      <c r="J203" s="39"/>
      <c r="K203" s="39"/>
      <c r="L203" s="39"/>
      <c r="M203" s="39"/>
    </row>
    <row r="204" spans="1:13" s="34" customFormat="1" ht="13.5" customHeight="1">
      <c r="A204" s="37" t="s">
        <v>260</v>
      </c>
      <c r="B204" s="337">
        <v>3726</v>
      </c>
      <c r="C204" s="333">
        <v>4917</v>
      </c>
      <c r="D204" s="38">
        <v>5986</v>
      </c>
      <c r="E204" s="333">
        <v>6921</v>
      </c>
      <c r="F204" s="38">
        <v>6788</v>
      </c>
      <c r="G204" s="114">
        <f t="shared" si="12"/>
        <v>182.1792807300054</v>
      </c>
      <c r="H204" s="85">
        <f t="shared" si="13"/>
        <v>98.07831238260367</v>
      </c>
      <c r="I204" s="39"/>
      <c r="J204" s="39"/>
      <c r="K204" s="39"/>
      <c r="L204" s="39"/>
      <c r="M204" s="39"/>
    </row>
    <row r="205" spans="1:8" s="34" customFormat="1" ht="13.5" customHeight="1">
      <c r="A205" s="37" t="s">
        <v>266</v>
      </c>
      <c r="B205" s="337">
        <v>174</v>
      </c>
      <c r="C205" s="333">
        <v>243</v>
      </c>
      <c r="D205" s="38">
        <v>373</v>
      </c>
      <c r="E205" s="333">
        <v>430</v>
      </c>
      <c r="F205" s="38">
        <v>439</v>
      </c>
      <c r="G205" s="114">
        <f t="shared" si="12"/>
        <v>252.29885057471267</v>
      </c>
      <c r="H205" s="85">
        <f t="shared" si="13"/>
        <v>102.09302325581395</v>
      </c>
    </row>
    <row r="206" spans="1:13" s="34" customFormat="1" ht="13.5" customHeight="1">
      <c r="A206" s="37" t="s">
        <v>262</v>
      </c>
      <c r="B206" s="337">
        <v>327</v>
      </c>
      <c r="C206" s="333">
        <v>429</v>
      </c>
      <c r="D206" s="38">
        <v>598</v>
      </c>
      <c r="E206" s="333">
        <v>686</v>
      </c>
      <c r="F206" s="38">
        <v>666</v>
      </c>
      <c r="G206" s="114">
        <f t="shared" si="12"/>
        <v>203.66972477064218</v>
      </c>
      <c r="H206" s="85">
        <f t="shared" si="13"/>
        <v>97.08454810495627</v>
      </c>
      <c r="I206" s="39"/>
      <c r="J206" s="39"/>
      <c r="K206" s="39"/>
      <c r="L206" s="39"/>
      <c r="M206" s="39"/>
    </row>
    <row r="207" spans="1:8" s="34" customFormat="1" ht="13.5" customHeight="1">
      <c r="A207" s="37" t="s">
        <v>267</v>
      </c>
      <c r="B207" s="337">
        <v>144</v>
      </c>
      <c r="C207" s="333">
        <v>232</v>
      </c>
      <c r="D207" s="38">
        <v>320</v>
      </c>
      <c r="E207" s="333">
        <v>376</v>
      </c>
      <c r="F207" s="38">
        <v>381</v>
      </c>
      <c r="G207" s="114">
        <f t="shared" si="12"/>
        <v>264.58333333333337</v>
      </c>
      <c r="H207" s="85">
        <f t="shared" si="13"/>
        <v>101.32978723404256</v>
      </c>
    </row>
    <row r="208" spans="1:8" s="34" customFormat="1" ht="13.5" customHeight="1">
      <c r="A208" s="37" t="s">
        <v>268</v>
      </c>
      <c r="B208" s="337">
        <v>214</v>
      </c>
      <c r="C208" s="333">
        <v>274</v>
      </c>
      <c r="D208" s="38">
        <v>340</v>
      </c>
      <c r="E208" s="333">
        <v>370</v>
      </c>
      <c r="F208" s="38">
        <v>351</v>
      </c>
      <c r="G208" s="114">
        <f t="shared" si="12"/>
        <v>164.01869158878503</v>
      </c>
      <c r="H208" s="85">
        <f t="shared" si="13"/>
        <v>94.86486486486486</v>
      </c>
    </row>
    <row r="209" spans="1:8" s="34" customFormat="1" ht="13.5" customHeight="1">
      <c r="A209" s="37" t="s">
        <v>269</v>
      </c>
      <c r="B209" s="337">
        <v>253</v>
      </c>
      <c r="C209" s="333">
        <v>314</v>
      </c>
      <c r="D209" s="38">
        <v>385</v>
      </c>
      <c r="E209" s="333">
        <v>420</v>
      </c>
      <c r="F209" s="38">
        <v>411</v>
      </c>
      <c r="G209" s="114">
        <f t="shared" si="12"/>
        <v>162.4505928853755</v>
      </c>
      <c r="H209" s="85">
        <f t="shared" si="13"/>
        <v>97.85714285714285</v>
      </c>
    </row>
    <row r="210" spans="1:13" s="34" customFormat="1" ht="13.5" customHeight="1">
      <c r="A210" s="37" t="s">
        <v>263</v>
      </c>
      <c r="B210" s="337">
        <v>1056</v>
      </c>
      <c r="C210" s="333">
        <v>1115</v>
      </c>
      <c r="D210" s="38">
        <v>1328</v>
      </c>
      <c r="E210" s="333">
        <v>1613</v>
      </c>
      <c r="F210" s="38">
        <v>1591</v>
      </c>
      <c r="G210" s="114">
        <f t="shared" si="12"/>
        <v>150.66287878787878</v>
      </c>
      <c r="H210" s="85">
        <f t="shared" si="13"/>
        <v>98.6360818350899</v>
      </c>
      <c r="I210" s="39"/>
      <c r="J210" s="39"/>
      <c r="K210" s="39"/>
      <c r="L210" s="39"/>
      <c r="M210" s="39"/>
    </row>
    <row r="211" spans="1:13" s="34" customFormat="1" ht="13.5" customHeight="1">
      <c r="A211" s="37" t="s">
        <v>264</v>
      </c>
      <c r="B211" s="337">
        <v>927</v>
      </c>
      <c r="C211" s="333">
        <v>962</v>
      </c>
      <c r="D211" s="38">
        <v>1037</v>
      </c>
      <c r="E211" s="333">
        <v>1114</v>
      </c>
      <c r="F211" s="38">
        <v>1119</v>
      </c>
      <c r="G211" s="114">
        <f t="shared" si="12"/>
        <v>120.71197411003236</v>
      </c>
      <c r="H211" s="85">
        <f t="shared" si="13"/>
        <v>100.44883303411132</v>
      </c>
      <c r="I211" s="39"/>
      <c r="J211" s="39"/>
      <c r="K211" s="39"/>
      <c r="L211" s="39"/>
      <c r="M211" s="39"/>
    </row>
    <row r="212" spans="1:13" s="49" customFormat="1" ht="12" customHeight="1">
      <c r="A212" s="45" t="s">
        <v>270</v>
      </c>
      <c r="B212" s="46">
        <v>1776</v>
      </c>
      <c r="C212" s="47">
        <v>2223</v>
      </c>
      <c r="D212" s="47">
        <v>2557</v>
      </c>
      <c r="E212" s="47">
        <v>2673</v>
      </c>
      <c r="F212" s="47">
        <v>2668</v>
      </c>
      <c r="G212" s="113">
        <f t="shared" si="12"/>
        <v>150.22522522522524</v>
      </c>
      <c r="H212" s="48">
        <f t="shared" si="13"/>
        <v>99.81294425738871</v>
      </c>
      <c r="I212" s="50"/>
      <c r="J212" s="50"/>
      <c r="K212" s="50"/>
      <c r="L212" s="50"/>
      <c r="M212" s="50"/>
    </row>
    <row r="213" spans="1:8" s="34" customFormat="1" ht="13.5" customHeight="1">
      <c r="A213" s="37" t="s">
        <v>272</v>
      </c>
      <c r="B213" s="337">
        <v>147</v>
      </c>
      <c r="C213" s="333">
        <v>185</v>
      </c>
      <c r="D213" s="38">
        <v>229</v>
      </c>
      <c r="E213" s="333">
        <v>269</v>
      </c>
      <c r="F213" s="38">
        <v>269</v>
      </c>
      <c r="G213" s="114">
        <f t="shared" si="12"/>
        <v>182.99319727891157</v>
      </c>
      <c r="H213" s="85">
        <f t="shared" si="13"/>
        <v>100</v>
      </c>
    </row>
    <row r="214" spans="1:12" s="34" customFormat="1" ht="13.5" customHeight="1">
      <c r="A214" s="37" t="s">
        <v>319</v>
      </c>
      <c r="B214" s="337">
        <v>704</v>
      </c>
      <c r="C214" s="333">
        <v>964</v>
      </c>
      <c r="D214" s="38">
        <v>1009</v>
      </c>
      <c r="E214" s="333">
        <v>1080</v>
      </c>
      <c r="F214" s="38">
        <v>1062</v>
      </c>
      <c r="G214" s="114">
        <f t="shared" si="12"/>
        <v>150.85227272727272</v>
      </c>
      <c r="H214" s="85">
        <f t="shared" si="13"/>
        <v>98.33333333333333</v>
      </c>
      <c r="I214" s="39"/>
      <c r="J214" s="39"/>
      <c r="K214" s="39"/>
      <c r="L214" s="39"/>
    </row>
    <row r="215" spans="1:8" s="34" customFormat="1" ht="13.5" customHeight="1">
      <c r="A215" s="40" t="s">
        <v>271</v>
      </c>
      <c r="B215" s="337">
        <v>238</v>
      </c>
      <c r="C215" s="333">
        <v>251</v>
      </c>
      <c r="D215" s="38">
        <v>314</v>
      </c>
      <c r="E215" s="333">
        <v>354</v>
      </c>
      <c r="F215" s="38">
        <v>348</v>
      </c>
      <c r="G215" s="114">
        <f aca="true" t="shared" si="14" ref="G215:G242">F215/B215*100</f>
        <v>146.21848739495798</v>
      </c>
      <c r="H215" s="85">
        <f aca="true" t="shared" si="15" ref="H215:H242">F215/E215*100</f>
        <v>98.30508474576271</v>
      </c>
    </row>
    <row r="216" spans="1:8" s="34" customFormat="1" ht="13.5" customHeight="1">
      <c r="A216" s="37" t="s">
        <v>320</v>
      </c>
      <c r="B216" s="337">
        <v>458</v>
      </c>
      <c r="C216" s="333">
        <v>575</v>
      </c>
      <c r="D216" s="38">
        <v>688</v>
      </c>
      <c r="E216" s="333">
        <v>657</v>
      </c>
      <c r="F216" s="38">
        <v>704</v>
      </c>
      <c r="G216" s="114">
        <f t="shared" si="14"/>
        <v>153.7117903930131</v>
      </c>
      <c r="H216" s="85">
        <f t="shared" si="15"/>
        <v>107.15372907153728</v>
      </c>
    </row>
    <row r="217" spans="1:8" s="34" customFormat="1" ht="13.5" customHeight="1">
      <c r="A217" s="37" t="s">
        <v>321</v>
      </c>
      <c r="B217" s="337">
        <v>229</v>
      </c>
      <c r="C217" s="333">
        <v>248</v>
      </c>
      <c r="D217" s="38">
        <v>317</v>
      </c>
      <c r="E217" s="333">
        <v>313</v>
      </c>
      <c r="F217" s="38">
        <v>285</v>
      </c>
      <c r="G217" s="114">
        <f t="shared" si="14"/>
        <v>124.45414847161571</v>
      </c>
      <c r="H217" s="85">
        <f t="shared" si="15"/>
        <v>91.05431309904152</v>
      </c>
    </row>
    <row r="218" spans="1:13" s="49" customFormat="1" ht="13.5" customHeight="1">
      <c r="A218" s="45" t="s">
        <v>273</v>
      </c>
      <c r="B218" s="46">
        <v>1718</v>
      </c>
      <c r="C218" s="47">
        <v>2336</v>
      </c>
      <c r="D218" s="47">
        <v>2723</v>
      </c>
      <c r="E218" s="47">
        <v>3137</v>
      </c>
      <c r="F218" s="47">
        <v>3304</v>
      </c>
      <c r="G218" s="113">
        <f t="shared" si="14"/>
        <v>192.31664726426075</v>
      </c>
      <c r="H218" s="48">
        <f t="shared" si="15"/>
        <v>105.32355753905006</v>
      </c>
      <c r="I218" s="50"/>
      <c r="J218" s="50"/>
      <c r="K218" s="50"/>
      <c r="L218" s="50"/>
      <c r="M218" s="50"/>
    </row>
    <row r="219" spans="1:8" s="34" customFormat="1" ht="13.5" customHeight="1">
      <c r="A219" s="37" t="s">
        <v>281</v>
      </c>
      <c r="B219" s="337">
        <v>146</v>
      </c>
      <c r="C219" s="333">
        <v>186</v>
      </c>
      <c r="D219" s="38">
        <v>223</v>
      </c>
      <c r="E219" s="333">
        <v>235</v>
      </c>
      <c r="F219" s="38">
        <v>262</v>
      </c>
      <c r="G219" s="114">
        <f t="shared" si="14"/>
        <v>179.45205479452056</v>
      </c>
      <c r="H219" s="85">
        <f t="shared" si="15"/>
        <v>111.48936170212767</v>
      </c>
    </row>
    <row r="220" spans="1:8" s="34" customFormat="1" ht="13.5" customHeight="1">
      <c r="A220" s="37" t="s">
        <v>280</v>
      </c>
      <c r="B220" s="337">
        <v>395</v>
      </c>
      <c r="C220" s="333">
        <v>508</v>
      </c>
      <c r="D220" s="38">
        <v>569</v>
      </c>
      <c r="E220" s="333">
        <v>617</v>
      </c>
      <c r="F220" s="38">
        <v>687</v>
      </c>
      <c r="G220" s="114">
        <f t="shared" si="14"/>
        <v>173.9240506329114</v>
      </c>
      <c r="H220" s="85">
        <f t="shared" si="15"/>
        <v>111.3452188006483</v>
      </c>
    </row>
    <row r="221" spans="1:12" s="34" customFormat="1" ht="13.5" customHeight="1">
      <c r="A221" s="37" t="s">
        <v>322</v>
      </c>
      <c r="B221" s="337">
        <v>837</v>
      </c>
      <c r="C221" s="333">
        <v>1148</v>
      </c>
      <c r="D221" s="38">
        <v>1300</v>
      </c>
      <c r="E221" s="333">
        <v>1577</v>
      </c>
      <c r="F221" s="38">
        <v>1627</v>
      </c>
      <c r="G221" s="114">
        <f t="shared" si="14"/>
        <v>194.38470728793308</v>
      </c>
      <c r="H221" s="85">
        <f t="shared" si="15"/>
        <v>103.1705770450222</v>
      </c>
      <c r="I221" s="39"/>
      <c r="J221" s="39"/>
      <c r="K221" s="39"/>
      <c r="L221" s="39"/>
    </row>
    <row r="222" spans="1:8" s="34" customFormat="1" ht="13.5" customHeight="1">
      <c r="A222" s="37" t="s">
        <v>323</v>
      </c>
      <c r="B222" s="337">
        <v>340</v>
      </c>
      <c r="C222" s="333">
        <v>494</v>
      </c>
      <c r="D222" s="38">
        <v>631</v>
      </c>
      <c r="E222" s="333">
        <v>708</v>
      </c>
      <c r="F222" s="38">
        <v>728</v>
      </c>
      <c r="G222" s="114">
        <f t="shared" si="14"/>
        <v>214.11764705882354</v>
      </c>
      <c r="H222" s="85">
        <f t="shared" si="15"/>
        <v>102.82485875706216</v>
      </c>
    </row>
    <row r="223" spans="1:13" s="49" customFormat="1" ht="13.5" customHeight="1">
      <c r="A223" s="45" t="s">
        <v>274</v>
      </c>
      <c r="B223" s="46">
        <v>2439</v>
      </c>
      <c r="C223" s="47">
        <v>3245</v>
      </c>
      <c r="D223" s="47">
        <v>4438</v>
      </c>
      <c r="E223" s="47">
        <v>4565</v>
      </c>
      <c r="F223" s="47">
        <v>4378</v>
      </c>
      <c r="G223" s="113">
        <f t="shared" si="14"/>
        <v>179.49979499794998</v>
      </c>
      <c r="H223" s="48">
        <f t="shared" si="15"/>
        <v>95.90361445783132</v>
      </c>
      <c r="I223" s="50"/>
      <c r="J223" s="50"/>
      <c r="K223" s="50"/>
      <c r="L223" s="50"/>
      <c r="M223" s="50"/>
    </row>
    <row r="224" spans="1:8" s="34" customFormat="1" ht="13.5" customHeight="1">
      <c r="A224" s="37" t="s">
        <v>298</v>
      </c>
      <c r="B224" s="337">
        <v>242</v>
      </c>
      <c r="C224" s="333">
        <v>282</v>
      </c>
      <c r="D224" s="38">
        <v>362</v>
      </c>
      <c r="E224" s="333">
        <v>368</v>
      </c>
      <c r="F224" s="38">
        <v>350</v>
      </c>
      <c r="G224" s="114">
        <f t="shared" si="14"/>
        <v>144.62809917355372</v>
      </c>
      <c r="H224" s="85">
        <f t="shared" si="15"/>
        <v>95.1086956521739</v>
      </c>
    </row>
    <row r="225" spans="1:8" s="34" customFormat="1" ht="13.5" customHeight="1">
      <c r="A225" s="37" t="s">
        <v>326</v>
      </c>
      <c r="B225" s="337">
        <v>361</v>
      </c>
      <c r="C225" s="333">
        <v>500</v>
      </c>
      <c r="D225" s="38">
        <v>688</v>
      </c>
      <c r="E225" s="333">
        <v>740</v>
      </c>
      <c r="F225" s="38">
        <v>722</v>
      </c>
      <c r="G225" s="114">
        <f t="shared" si="14"/>
        <v>200</v>
      </c>
      <c r="H225" s="85">
        <f t="shared" si="15"/>
        <v>97.56756756756756</v>
      </c>
    </row>
    <row r="226" spans="1:8" s="34" customFormat="1" ht="13.5" customHeight="1">
      <c r="A226" s="37" t="s">
        <v>301</v>
      </c>
      <c r="B226" s="337">
        <v>209</v>
      </c>
      <c r="C226" s="333">
        <v>259</v>
      </c>
      <c r="D226" s="38">
        <v>318</v>
      </c>
      <c r="E226" s="333">
        <v>323</v>
      </c>
      <c r="F226" s="38">
        <v>288</v>
      </c>
      <c r="G226" s="114">
        <f t="shared" si="14"/>
        <v>137.79904306220095</v>
      </c>
      <c r="H226" s="85">
        <f t="shared" si="15"/>
        <v>89.1640866873065</v>
      </c>
    </row>
    <row r="227" spans="1:12" s="34" customFormat="1" ht="13.5" customHeight="1">
      <c r="A227" s="37" t="s">
        <v>324</v>
      </c>
      <c r="B227" s="337">
        <v>818</v>
      </c>
      <c r="C227" s="333">
        <v>1047</v>
      </c>
      <c r="D227" s="38">
        <v>1504</v>
      </c>
      <c r="E227" s="333">
        <v>1573</v>
      </c>
      <c r="F227" s="38">
        <v>1410</v>
      </c>
      <c r="G227" s="114">
        <f t="shared" si="14"/>
        <v>172.37163814180929</v>
      </c>
      <c r="H227" s="85">
        <f t="shared" si="15"/>
        <v>89.63763509218055</v>
      </c>
      <c r="I227" s="39"/>
      <c r="J227" s="39"/>
      <c r="K227" s="39"/>
      <c r="L227" s="39"/>
    </row>
    <row r="228" spans="1:8" s="34" customFormat="1" ht="13.5" customHeight="1">
      <c r="A228" s="37" t="s">
        <v>325</v>
      </c>
      <c r="B228" s="337">
        <v>403</v>
      </c>
      <c r="C228" s="333">
        <v>579</v>
      </c>
      <c r="D228" s="38">
        <v>746</v>
      </c>
      <c r="E228" s="333">
        <v>824</v>
      </c>
      <c r="F228" s="38">
        <v>901</v>
      </c>
      <c r="G228" s="114">
        <f t="shared" si="14"/>
        <v>223.57320099255583</v>
      </c>
      <c r="H228" s="85">
        <f t="shared" si="15"/>
        <v>109.34466019417475</v>
      </c>
    </row>
    <row r="229" spans="1:8" s="34" customFormat="1" ht="13.5" customHeight="1">
      <c r="A229" s="37" t="s">
        <v>327</v>
      </c>
      <c r="B229" s="337">
        <v>406</v>
      </c>
      <c r="C229" s="333">
        <v>578</v>
      </c>
      <c r="D229" s="38">
        <v>820</v>
      </c>
      <c r="E229" s="333">
        <v>737</v>
      </c>
      <c r="F229" s="38">
        <v>707</v>
      </c>
      <c r="G229" s="114">
        <f t="shared" si="14"/>
        <v>174.13793103448276</v>
      </c>
      <c r="H229" s="85">
        <f t="shared" si="15"/>
        <v>95.92944369063771</v>
      </c>
    </row>
    <row r="230" spans="1:13" s="49" customFormat="1" ht="13.5" customHeight="1">
      <c r="A230" s="45" t="s">
        <v>275</v>
      </c>
      <c r="B230" s="46">
        <v>2423</v>
      </c>
      <c r="C230" s="47">
        <v>3185</v>
      </c>
      <c r="D230" s="47">
        <v>4350</v>
      </c>
      <c r="E230" s="47">
        <v>4902</v>
      </c>
      <c r="F230" s="47">
        <v>4864</v>
      </c>
      <c r="G230" s="113">
        <f t="shared" si="14"/>
        <v>200.74288072637225</v>
      </c>
      <c r="H230" s="86">
        <f t="shared" si="15"/>
        <v>99.2248062015504</v>
      </c>
      <c r="I230" s="50"/>
      <c r="J230" s="50"/>
      <c r="K230" s="50"/>
      <c r="L230" s="50"/>
      <c r="M230" s="50"/>
    </row>
    <row r="231" spans="1:12" s="34" customFormat="1" ht="13.5" customHeight="1">
      <c r="A231" s="37" t="s">
        <v>299</v>
      </c>
      <c r="B231" s="337">
        <v>1076</v>
      </c>
      <c r="C231" s="333">
        <v>1372</v>
      </c>
      <c r="D231" s="38">
        <v>2291</v>
      </c>
      <c r="E231" s="333">
        <v>2608</v>
      </c>
      <c r="F231" s="38">
        <v>2572</v>
      </c>
      <c r="G231" s="114">
        <f t="shared" si="14"/>
        <v>239.0334572490706</v>
      </c>
      <c r="H231" s="85">
        <f t="shared" si="15"/>
        <v>98.61963190184049</v>
      </c>
      <c r="I231" s="39"/>
      <c r="J231" s="39"/>
      <c r="K231" s="39"/>
      <c r="L231" s="39"/>
    </row>
    <row r="232" spans="1:8" s="34" customFormat="1" ht="13.5" customHeight="1">
      <c r="A232" s="37" t="s">
        <v>328</v>
      </c>
      <c r="B232" s="337">
        <v>1004</v>
      </c>
      <c r="C232" s="333">
        <v>1298</v>
      </c>
      <c r="D232" s="38">
        <v>1442</v>
      </c>
      <c r="E232" s="333">
        <v>1543</v>
      </c>
      <c r="F232" s="38">
        <v>1520</v>
      </c>
      <c r="G232" s="114">
        <f t="shared" si="14"/>
        <v>151.39442231075697</v>
      </c>
      <c r="H232" s="85">
        <f t="shared" si="15"/>
        <v>98.50939727802981</v>
      </c>
    </row>
    <row r="233" spans="1:8" s="34" customFormat="1" ht="13.5" customHeight="1">
      <c r="A233" s="37" t="s">
        <v>300</v>
      </c>
      <c r="B233" s="337">
        <v>343</v>
      </c>
      <c r="C233" s="333">
        <v>515</v>
      </c>
      <c r="D233" s="38">
        <v>617</v>
      </c>
      <c r="E233" s="333">
        <v>751</v>
      </c>
      <c r="F233" s="38">
        <v>772</v>
      </c>
      <c r="G233" s="114">
        <f t="shared" si="14"/>
        <v>225.0728862973761</v>
      </c>
      <c r="H233" s="85">
        <f t="shared" si="15"/>
        <v>102.79627163781623</v>
      </c>
    </row>
    <row r="234" spans="1:13" s="49" customFormat="1" ht="13.5" customHeight="1">
      <c r="A234" s="45" t="s">
        <v>352</v>
      </c>
      <c r="B234" s="46">
        <v>10581</v>
      </c>
      <c r="C234" s="47">
        <v>16327</v>
      </c>
      <c r="D234" s="47">
        <v>26002</v>
      </c>
      <c r="E234" s="47">
        <v>32990</v>
      </c>
      <c r="F234" s="47">
        <v>33323</v>
      </c>
      <c r="G234" s="113">
        <f t="shared" si="14"/>
        <v>314.93242604668745</v>
      </c>
      <c r="H234" s="48">
        <f t="shared" si="15"/>
        <v>101.00939678690513</v>
      </c>
      <c r="I234" s="50"/>
      <c r="J234" s="50"/>
      <c r="K234" s="50"/>
      <c r="L234" s="50"/>
      <c r="M234" s="50"/>
    </row>
    <row r="235" spans="1:12" s="34" customFormat="1" ht="15" customHeight="1">
      <c r="A235" s="41" t="s">
        <v>368</v>
      </c>
      <c r="B235" s="338">
        <v>7341</v>
      </c>
      <c r="C235" s="334">
        <v>10950</v>
      </c>
      <c r="D235" s="42">
        <v>17062</v>
      </c>
      <c r="E235" s="334">
        <v>21725</v>
      </c>
      <c r="F235" s="42">
        <v>21890</v>
      </c>
      <c r="G235" s="114">
        <f t="shared" si="14"/>
        <v>298.1882577305544</v>
      </c>
      <c r="H235" s="85">
        <f t="shared" si="15"/>
        <v>100.75949367088609</v>
      </c>
      <c r="I235" s="39"/>
      <c r="J235" s="39"/>
      <c r="K235" s="39"/>
      <c r="L235" s="39"/>
    </row>
    <row r="236" spans="1:8" s="34" customFormat="1" ht="15" customHeight="1">
      <c r="A236" s="37" t="s">
        <v>329</v>
      </c>
      <c r="B236" s="338">
        <v>185</v>
      </c>
      <c r="C236" s="334">
        <v>260</v>
      </c>
      <c r="D236" s="42">
        <v>443</v>
      </c>
      <c r="E236" s="334">
        <v>532</v>
      </c>
      <c r="F236" s="42">
        <v>515</v>
      </c>
      <c r="G236" s="114">
        <f t="shared" si="14"/>
        <v>278.3783783783784</v>
      </c>
      <c r="H236" s="85">
        <f t="shared" si="15"/>
        <v>96.80451127819549</v>
      </c>
    </row>
    <row r="237" spans="1:12" s="34" customFormat="1" ht="15" customHeight="1">
      <c r="A237" s="41" t="s">
        <v>282</v>
      </c>
      <c r="B237" s="338">
        <v>271</v>
      </c>
      <c r="C237" s="334">
        <v>444</v>
      </c>
      <c r="D237" s="42">
        <v>652</v>
      </c>
      <c r="E237" s="334">
        <v>846</v>
      </c>
      <c r="F237" s="42">
        <v>851</v>
      </c>
      <c r="G237" s="114">
        <f t="shared" si="14"/>
        <v>314.0221402214022</v>
      </c>
      <c r="H237" s="85">
        <f t="shared" si="15"/>
        <v>100.59101654846336</v>
      </c>
      <c r="I237" s="39"/>
      <c r="J237" s="39"/>
      <c r="K237" s="39"/>
      <c r="L237" s="39"/>
    </row>
    <row r="238" spans="1:8" s="34" customFormat="1" ht="15" customHeight="1">
      <c r="A238" s="37" t="s">
        <v>283</v>
      </c>
      <c r="B238" s="338">
        <v>123</v>
      </c>
      <c r="C238" s="334">
        <v>225</v>
      </c>
      <c r="D238" s="42">
        <v>395</v>
      </c>
      <c r="E238" s="334">
        <v>476</v>
      </c>
      <c r="F238" s="42">
        <v>453</v>
      </c>
      <c r="G238" s="114">
        <f t="shared" si="14"/>
        <v>368.2926829268293</v>
      </c>
      <c r="H238" s="85">
        <f t="shared" si="15"/>
        <v>95.16806722689076</v>
      </c>
    </row>
    <row r="239" spans="1:8" s="34" customFormat="1" ht="15" customHeight="1">
      <c r="A239" s="37" t="s">
        <v>284</v>
      </c>
      <c r="B239" s="338">
        <v>57</v>
      </c>
      <c r="C239" s="334">
        <v>88</v>
      </c>
      <c r="D239" s="42">
        <v>173</v>
      </c>
      <c r="E239" s="334">
        <v>206</v>
      </c>
      <c r="F239" s="42">
        <v>190</v>
      </c>
      <c r="G239" s="114">
        <f t="shared" si="14"/>
        <v>333.33333333333337</v>
      </c>
      <c r="H239" s="85">
        <f t="shared" si="15"/>
        <v>92.23300970873787</v>
      </c>
    </row>
    <row r="240" spans="1:8" s="34" customFormat="1" ht="15" customHeight="1">
      <c r="A240" s="37" t="s">
        <v>285</v>
      </c>
      <c r="B240" s="338">
        <v>122</v>
      </c>
      <c r="C240" s="334">
        <v>225</v>
      </c>
      <c r="D240" s="42">
        <v>337</v>
      </c>
      <c r="E240" s="334">
        <v>482</v>
      </c>
      <c r="F240" s="42">
        <v>478</v>
      </c>
      <c r="G240" s="114">
        <f t="shared" si="14"/>
        <v>391.8032786885246</v>
      </c>
      <c r="H240" s="85">
        <f t="shared" si="15"/>
        <v>99.1701244813278</v>
      </c>
    </row>
    <row r="241" spans="1:8" s="34" customFormat="1" ht="15" customHeight="1">
      <c r="A241" s="37" t="s">
        <v>330</v>
      </c>
      <c r="B241" s="338">
        <v>212</v>
      </c>
      <c r="C241" s="334">
        <v>360</v>
      </c>
      <c r="D241" s="42">
        <v>632</v>
      </c>
      <c r="E241" s="334">
        <v>772</v>
      </c>
      <c r="F241" s="42">
        <v>777</v>
      </c>
      <c r="G241" s="114">
        <f t="shared" si="14"/>
        <v>366.50943396226415</v>
      </c>
      <c r="H241" s="85">
        <f t="shared" si="15"/>
        <v>100.64766839378238</v>
      </c>
    </row>
    <row r="242" spans="1:8" s="34" customFormat="1" ht="15" customHeight="1">
      <c r="A242" s="351" t="s">
        <v>331</v>
      </c>
      <c r="B242" s="342">
        <v>223</v>
      </c>
      <c r="C242" s="340">
        <v>352</v>
      </c>
      <c r="D242" s="43">
        <v>566</v>
      </c>
      <c r="E242" s="340">
        <v>654</v>
      </c>
      <c r="F242" s="43">
        <v>704</v>
      </c>
      <c r="G242" s="115">
        <f t="shared" si="14"/>
        <v>315.695067264574</v>
      </c>
      <c r="H242" s="87">
        <f t="shared" si="15"/>
        <v>107.64525993883791</v>
      </c>
    </row>
    <row r="243" spans="1:8" s="34" customFormat="1" ht="15" customHeight="1" thickBot="1">
      <c r="A243" s="423" t="s">
        <v>395</v>
      </c>
      <c r="B243" s="423"/>
      <c r="C243" s="423"/>
      <c r="D243" s="423"/>
      <c r="E243" s="423"/>
      <c r="F243" s="423"/>
      <c r="G243" s="423"/>
      <c r="H243" s="423"/>
    </row>
    <row r="244" spans="1:8" s="34" customFormat="1" ht="15" customHeight="1">
      <c r="A244" s="424" t="s">
        <v>13</v>
      </c>
      <c r="B244" s="428" t="s">
        <v>7</v>
      </c>
      <c r="C244" s="429"/>
      <c r="D244" s="429"/>
      <c r="E244" s="429"/>
      <c r="F244" s="430"/>
      <c r="G244" s="426" t="str">
        <f>$G$5</f>
        <v>Dynamika 2003</v>
      </c>
      <c r="H244" s="427"/>
    </row>
    <row r="245" spans="1:8" s="34" customFormat="1" ht="15" customHeight="1" thickBot="1">
      <c r="A245" s="425"/>
      <c r="B245" s="341">
        <v>1999</v>
      </c>
      <c r="C245" s="330">
        <v>2000</v>
      </c>
      <c r="D245" s="197">
        <v>2001</v>
      </c>
      <c r="E245" s="330">
        <v>2002</v>
      </c>
      <c r="F245" s="198">
        <v>2003</v>
      </c>
      <c r="G245" s="199" t="s">
        <v>97</v>
      </c>
      <c r="H245" s="200" t="str">
        <f>$H$6</f>
        <v>2002=100</v>
      </c>
    </row>
    <row r="246" spans="1:8" s="34" customFormat="1" ht="15" customHeight="1">
      <c r="A246" s="343" t="s">
        <v>332</v>
      </c>
      <c r="B246" s="344">
        <v>310</v>
      </c>
      <c r="C246" s="345">
        <v>464</v>
      </c>
      <c r="D246" s="346">
        <v>719</v>
      </c>
      <c r="E246" s="345">
        <v>969</v>
      </c>
      <c r="F246" s="346">
        <v>1086</v>
      </c>
      <c r="G246" s="347">
        <f aca="true" t="shared" si="16" ref="G246:G281">F246/B246*100</f>
        <v>350.3225806451613</v>
      </c>
      <c r="H246" s="348">
        <f aca="true" t="shared" si="17" ref="H246:H281">F246/E246*100</f>
        <v>112.07430340557276</v>
      </c>
    </row>
    <row r="247" spans="1:8" s="34" customFormat="1" ht="15" customHeight="1">
      <c r="A247" s="37" t="s">
        <v>361</v>
      </c>
      <c r="B247" s="338">
        <v>275</v>
      </c>
      <c r="C247" s="334">
        <v>563</v>
      </c>
      <c r="D247" s="42">
        <v>890</v>
      </c>
      <c r="E247" s="334">
        <v>1211</v>
      </c>
      <c r="F247" s="42">
        <v>1226</v>
      </c>
      <c r="G247" s="114">
        <f t="shared" si="16"/>
        <v>445.8181818181818</v>
      </c>
      <c r="H247" s="85">
        <f t="shared" si="17"/>
        <v>101.23864574731627</v>
      </c>
    </row>
    <row r="248" spans="1:8" s="34" customFormat="1" ht="15" customHeight="1">
      <c r="A248" s="37" t="s">
        <v>333</v>
      </c>
      <c r="B248" s="338">
        <v>218</v>
      </c>
      <c r="C248" s="334">
        <v>378</v>
      </c>
      <c r="D248" s="42">
        <v>600</v>
      </c>
      <c r="E248" s="334">
        <v>767</v>
      </c>
      <c r="F248" s="42">
        <v>725</v>
      </c>
      <c r="G248" s="114">
        <f t="shared" si="16"/>
        <v>332.56880733944956</v>
      </c>
      <c r="H248" s="85">
        <f t="shared" si="17"/>
        <v>94.52411994784876</v>
      </c>
    </row>
    <row r="249" spans="1:8" s="34" customFormat="1" ht="15" customHeight="1">
      <c r="A249" s="37" t="s">
        <v>334</v>
      </c>
      <c r="B249" s="338">
        <v>220</v>
      </c>
      <c r="C249" s="334">
        <v>374</v>
      </c>
      <c r="D249" s="42">
        <v>639</v>
      </c>
      <c r="E249" s="334">
        <v>797</v>
      </c>
      <c r="F249" s="42">
        <v>796</v>
      </c>
      <c r="G249" s="114">
        <f t="shared" si="16"/>
        <v>361.8181818181818</v>
      </c>
      <c r="H249" s="85">
        <f t="shared" si="17"/>
        <v>99.87452948557089</v>
      </c>
    </row>
    <row r="250" spans="1:8" s="34" customFormat="1" ht="15" customHeight="1">
      <c r="A250" s="37" t="s">
        <v>335</v>
      </c>
      <c r="B250" s="338">
        <v>84</v>
      </c>
      <c r="C250" s="334">
        <v>158</v>
      </c>
      <c r="D250" s="42">
        <v>249</v>
      </c>
      <c r="E250" s="334">
        <v>337</v>
      </c>
      <c r="F250" s="42">
        <v>383</v>
      </c>
      <c r="G250" s="114">
        <f t="shared" si="16"/>
        <v>455.9523809523809</v>
      </c>
      <c r="H250" s="85">
        <f t="shared" si="17"/>
        <v>113.64985163204749</v>
      </c>
    </row>
    <row r="251" spans="1:8" s="34" customFormat="1" ht="15" customHeight="1">
      <c r="A251" s="37" t="s">
        <v>286</v>
      </c>
      <c r="B251" s="338">
        <v>91</v>
      </c>
      <c r="C251" s="334">
        <v>168</v>
      </c>
      <c r="D251" s="42">
        <v>273</v>
      </c>
      <c r="E251" s="334">
        <v>310</v>
      </c>
      <c r="F251" s="42">
        <v>325</v>
      </c>
      <c r="G251" s="114">
        <f t="shared" si="16"/>
        <v>357.14285714285717</v>
      </c>
      <c r="H251" s="85">
        <f t="shared" si="17"/>
        <v>104.83870967741935</v>
      </c>
    </row>
    <row r="252" spans="1:8" s="34" customFormat="1" ht="15" customHeight="1">
      <c r="A252" s="40" t="s">
        <v>336</v>
      </c>
      <c r="B252" s="338">
        <v>179</v>
      </c>
      <c r="C252" s="334">
        <v>278</v>
      </c>
      <c r="D252" s="42">
        <v>492</v>
      </c>
      <c r="E252" s="334">
        <v>607</v>
      </c>
      <c r="F252" s="42">
        <v>607</v>
      </c>
      <c r="G252" s="114">
        <f t="shared" si="16"/>
        <v>339.10614525139664</v>
      </c>
      <c r="H252" s="85">
        <f t="shared" si="17"/>
        <v>100</v>
      </c>
    </row>
    <row r="253" spans="1:8" s="34" customFormat="1" ht="15" customHeight="1">
      <c r="A253" s="40" t="s">
        <v>287</v>
      </c>
      <c r="B253" s="338">
        <v>84</v>
      </c>
      <c r="C253" s="334">
        <v>140</v>
      </c>
      <c r="D253" s="42">
        <v>257</v>
      </c>
      <c r="E253" s="334">
        <v>348</v>
      </c>
      <c r="F253" s="42">
        <v>326</v>
      </c>
      <c r="G253" s="114">
        <f t="shared" si="16"/>
        <v>388.0952380952381</v>
      </c>
      <c r="H253" s="85">
        <f t="shared" si="17"/>
        <v>93.67816091954023</v>
      </c>
    </row>
    <row r="254" spans="1:8" s="34" customFormat="1" ht="15" customHeight="1">
      <c r="A254" s="37" t="s">
        <v>337</v>
      </c>
      <c r="B254" s="338">
        <v>420</v>
      </c>
      <c r="C254" s="350">
        <v>679</v>
      </c>
      <c r="D254" s="42">
        <v>1241</v>
      </c>
      <c r="E254" s="334">
        <v>1467</v>
      </c>
      <c r="F254" s="42">
        <v>1437</v>
      </c>
      <c r="G254" s="114">
        <f t="shared" si="16"/>
        <v>342.1428571428571</v>
      </c>
      <c r="H254" s="85">
        <f t="shared" si="17"/>
        <v>97.95501022494888</v>
      </c>
    </row>
    <row r="255" spans="1:8" s="34" customFormat="1" ht="15" customHeight="1">
      <c r="A255" s="37" t="s">
        <v>288</v>
      </c>
      <c r="B255" s="338">
        <v>166</v>
      </c>
      <c r="C255" s="334">
        <v>221</v>
      </c>
      <c r="D255" s="42">
        <v>382</v>
      </c>
      <c r="E255" s="334">
        <v>484</v>
      </c>
      <c r="F255" s="42">
        <v>554</v>
      </c>
      <c r="G255" s="114">
        <f t="shared" si="16"/>
        <v>333.73493975903614</v>
      </c>
      <c r="H255" s="85">
        <f t="shared" si="17"/>
        <v>114.46280991735537</v>
      </c>
    </row>
    <row r="256" spans="1:13" s="49" customFormat="1" ht="13.5" customHeight="1">
      <c r="A256" s="45" t="s">
        <v>276</v>
      </c>
      <c r="B256" s="46">
        <v>2727</v>
      </c>
      <c r="C256" s="47">
        <v>3424</v>
      </c>
      <c r="D256" s="47">
        <v>4834</v>
      </c>
      <c r="E256" s="47">
        <v>5280</v>
      </c>
      <c r="F256" s="47">
        <v>5566</v>
      </c>
      <c r="G256" s="113">
        <f t="shared" si="16"/>
        <v>204.10707737440413</v>
      </c>
      <c r="H256" s="48">
        <f t="shared" si="17"/>
        <v>105.41666666666667</v>
      </c>
      <c r="I256" s="50"/>
      <c r="J256" s="50"/>
      <c r="K256" s="50"/>
      <c r="L256" s="50"/>
      <c r="M256" s="50"/>
    </row>
    <row r="257" spans="1:8" s="34" customFormat="1" ht="15" customHeight="1">
      <c r="A257" s="37" t="s">
        <v>291</v>
      </c>
      <c r="B257" s="338">
        <v>174</v>
      </c>
      <c r="C257" s="334">
        <v>244</v>
      </c>
      <c r="D257" s="42">
        <v>407</v>
      </c>
      <c r="E257" s="334">
        <v>425</v>
      </c>
      <c r="F257" s="42">
        <v>436</v>
      </c>
      <c r="G257" s="114">
        <f t="shared" si="16"/>
        <v>250.57471264367814</v>
      </c>
      <c r="H257" s="85">
        <f t="shared" si="17"/>
        <v>102.58823529411765</v>
      </c>
    </row>
    <row r="258" spans="1:12" s="34" customFormat="1" ht="15" customHeight="1">
      <c r="A258" s="41" t="s">
        <v>338</v>
      </c>
      <c r="B258" s="338">
        <v>147</v>
      </c>
      <c r="C258" s="334">
        <v>216</v>
      </c>
      <c r="D258" s="42">
        <v>311</v>
      </c>
      <c r="E258" s="334">
        <v>355</v>
      </c>
      <c r="F258" s="42">
        <v>362</v>
      </c>
      <c r="G258" s="114">
        <f t="shared" si="16"/>
        <v>246.25850340136054</v>
      </c>
      <c r="H258" s="85">
        <f t="shared" si="17"/>
        <v>101.97183098591549</v>
      </c>
      <c r="I258" s="39"/>
      <c r="J258" s="39"/>
      <c r="K258" s="39"/>
      <c r="L258" s="39"/>
    </row>
    <row r="259" spans="1:8" s="34" customFormat="1" ht="15" customHeight="1">
      <c r="A259" s="40" t="s">
        <v>290</v>
      </c>
      <c r="B259" s="338">
        <v>100</v>
      </c>
      <c r="C259" s="334">
        <v>109</v>
      </c>
      <c r="D259" s="42">
        <v>208</v>
      </c>
      <c r="E259" s="334">
        <v>250</v>
      </c>
      <c r="F259" s="42">
        <v>283</v>
      </c>
      <c r="G259" s="114">
        <f t="shared" si="16"/>
        <v>283</v>
      </c>
      <c r="H259" s="85">
        <f t="shared" si="17"/>
        <v>113.19999999999999</v>
      </c>
    </row>
    <row r="260" spans="1:12" s="34" customFormat="1" ht="15" customHeight="1">
      <c r="A260" s="41" t="s">
        <v>289</v>
      </c>
      <c r="B260" s="338">
        <v>175</v>
      </c>
      <c r="C260" s="334">
        <v>277</v>
      </c>
      <c r="D260" s="42">
        <v>317</v>
      </c>
      <c r="E260" s="334">
        <v>339</v>
      </c>
      <c r="F260" s="42">
        <v>295</v>
      </c>
      <c r="G260" s="114">
        <f t="shared" si="16"/>
        <v>168.57142857142858</v>
      </c>
      <c r="H260" s="85">
        <f t="shared" si="17"/>
        <v>87.02064896755162</v>
      </c>
      <c r="I260" s="39"/>
      <c r="J260" s="39"/>
      <c r="K260" s="39"/>
      <c r="L260" s="39"/>
    </row>
    <row r="261" spans="1:8" s="34" customFormat="1" ht="15" customHeight="1">
      <c r="A261" s="37" t="s">
        <v>339</v>
      </c>
      <c r="B261" s="338">
        <v>189</v>
      </c>
      <c r="C261" s="334">
        <v>211</v>
      </c>
      <c r="D261" s="42">
        <v>299</v>
      </c>
      <c r="E261" s="334">
        <v>306</v>
      </c>
      <c r="F261" s="42">
        <v>370</v>
      </c>
      <c r="G261" s="114">
        <f t="shared" si="16"/>
        <v>195.76719576719577</v>
      </c>
      <c r="H261" s="85">
        <f t="shared" si="17"/>
        <v>120.91503267973856</v>
      </c>
    </row>
    <row r="262" spans="1:8" s="34" customFormat="1" ht="15" customHeight="1">
      <c r="A262" s="37" t="s">
        <v>340</v>
      </c>
      <c r="B262" s="338">
        <v>367</v>
      </c>
      <c r="C262" s="334">
        <v>457</v>
      </c>
      <c r="D262" s="42">
        <v>673</v>
      </c>
      <c r="E262" s="334">
        <v>747</v>
      </c>
      <c r="F262" s="42">
        <v>821</v>
      </c>
      <c r="G262" s="114">
        <f t="shared" si="16"/>
        <v>223.70572207084467</v>
      </c>
      <c r="H262" s="85">
        <f t="shared" si="17"/>
        <v>109.90629183400267</v>
      </c>
    </row>
    <row r="263" spans="1:8" s="34" customFormat="1" ht="15" customHeight="1">
      <c r="A263" s="37" t="s">
        <v>341</v>
      </c>
      <c r="B263" s="338">
        <v>1053</v>
      </c>
      <c r="C263" s="334">
        <v>1285</v>
      </c>
      <c r="D263" s="42">
        <v>1742</v>
      </c>
      <c r="E263" s="334">
        <v>1904</v>
      </c>
      <c r="F263" s="42">
        <v>2130</v>
      </c>
      <c r="G263" s="114">
        <f t="shared" si="16"/>
        <v>202.27920227920228</v>
      </c>
      <c r="H263" s="85">
        <f t="shared" si="17"/>
        <v>111.86974789915966</v>
      </c>
    </row>
    <row r="264" spans="1:8" s="34" customFormat="1" ht="15" customHeight="1">
      <c r="A264" s="37" t="s">
        <v>342</v>
      </c>
      <c r="B264" s="338">
        <v>522</v>
      </c>
      <c r="C264" s="334">
        <v>625</v>
      </c>
      <c r="D264" s="42">
        <v>877</v>
      </c>
      <c r="E264" s="334">
        <v>954</v>
      </c>
      <c r="F264" s="42">
        <v>869</v>
      </c>
      <c r="G264" s="114">
        <f t="shared" si="16"/>
        <v>166.47509578544063</v>
      </c>
      <c r="H264" s="85">
        <f t="shared" si="17"/>
        <v>91.0901467505241</v>
      </c>
    </row>
    <row r="265" spans="1:13" s="49" customFormat="1" ht="13.5" customHeight="1">
      <c r="A265" s="45" t="s">
        <v>277</v>
      </c>
      <c r="B265" s="46">
        <v>2094</v>
      </c>
      <c r="C265" s="47">
        <v>2442</v>
      </c>
      <c r="D265" s="47">
        <v>3715</v>
      </c>
      <c r="E265" s="47">
        <v>3893</v>
      </c>
      <c r="F265" s="47">
        <v>4003</v>
      </c>
      <c r="G265" s="113">
        <f t="shared" si="16"/>
        <v>191.16523400191022</v>
      </c>
      <c r="H265" s="48">
        <f t="shared" si="17"/>
        <v>102.8255843822245</v>
      </c>
      <c r="I265" s="50"/>
      <c r="J265" s="50"/>
      <c r="K265" s="50"/>
      <c r="L265" s="50"/>
      <c r="M265" s="50"/>
    </row>
    <row r="266" spans="1:8" s="34" customFormat="1" ht="15" customHeight="1">
      <c r="A266" s="37" t="s">
        <v>292</v>
      </c>
      <c r="B266" s="338">
        <v>157</v>
      </c>
      <c r="C266" s="334">
        <v>219</v>
      </c>
      <c r="D266" s="42">
        <v>295</v>
      </c>
      <c r="E266" s="334">
        <v>365</v>
      </c>
      <c r="F266" s="42">
        <v>381</v>
      </c>
      <c r="G266" s="114">
        <f t="shared" si="16"/>
        <v>242.67515923566881</v>
      </c>
      <c r="H266" s="85">
        <f t="shared" si="17"/>
        <v>104.38356164383562</v>
      </c>
    </row>
    <row r="267" spans="1:12" s="34" customFormat="1" ht="15" customHeight="1">
      <c r="A267" s="41" t="s">
        <v>343</v>
      </c>
      <c r="B267" s="338">
        <v>183</v>
      </c>
      <c r="C267" s="334">
        <v>257</v>
      </c>
      <c r="D267" s="42">
        <v>371</v>
      </c>
      <c r="E267" s="334">
        <v>341</v>
      </c>
      <c r="F267" s="42">
        <v>389</v>
      </c>
      <c r="G267" s="114">
        <f t="shared" si="16"/>
        <v>212.56830601092895</v>
      </c>
      <c r="H267" s="85">
        <f t="shared" si="17"/>
        <v>114.07624633431087</v>
      </c>
      <c r="I267" s="39"/>
      <c r="J267" s="39"/>
      <c r="K267" s="39"/>
      <c r="L267" s="39"/>
    </row>
    <row r="268" spans="1:8" s="34" customFormat="1" ht="15" customHeight="1">
      <c r="A268" s="37" t="s">
        <v>362</v>
      </c>
      <c r="B268" s="338">
        <v>357</v>
      </c>
      <c r="C268" s="334">
        <v>382</v>
      </c>
      <c r="D268" s="42">
        <v>591</v>
      </c>
      <c r="E268" s="334">
        <v>638</v>
      </c>
      <c r="F268" s="42">
        <v>650</v>
      </c>
      <c r="G268" s="114">
        <f t="shared" si="16"/>
        <v>182.07282913165267</v>
      </c>
      <c r="H268" s="85">
        <f t="shared" si="17"/>
        <v>101.88087774294672</v>
      </c>
    </row>
    <row r="269" spans="1:8" s="34" customFormat="1" ht="15" customHeight="1">
      <c r="A269" s="37" t="s">
        <v>344</v>
      </c>
      <c r="B269" s="338">
        <v>1397</v>
      </c>
      <c r="C269" s="334">
        <v>1584</v>
      </c>
      <c r="D269" s="42">
        <v>2458</v>
      </c>
      <c r="E269" s="334">
        <v>2549</v>
      </c>
      <c r="F269" s="42">
        <v>2583</v>
      </c>
      <c r="G269" s="114">
        <f t="shared" si="16"/>
        <v>184.89620615604866</v>
      </c>
      <c r="H269" s="85">
        <f t="shared" si="17"/>
        <v>101.33385641428009</v>
      </c>
    </row>
    <row r="270" spans="1:13" s="49" customFormat="1" ht="13.5" customHeight="1">
      <c r="A270" s="45" t="s">
        <v>278</v>
      </c>
      <c r="B270" s="46">
        <v>2515</v>
      </c>
      <c r="C270" s="47">
        <v>2901</v>
      </c>
      <c r="D270" s="47">
        <v>3714</v>
      </c>
      <c r="E270" s="47">
        <v>3937</v>
      </c>
      <c r="F270" s="47">
        <v>4605</v>
      </c>
      <c r="G270" s="113">
        <f t="shared" si="16"/>
        <v>183.1013916500994</v>
      </c>
      <c r="H270" s="48">
        <f t="shared" si="17"/>
        <v>116.96723393446786</v>
      </c>
      <c r="I270" s="50"/>
      <c r="J270" s="50"/>
      <c r="K270" s="50"/>
      <c r="L270" s="50"/>
      <c r="M270" s="50"/>
    </row>
    <row r="271" spans="1:12" s="34" customFormat="1" ht="15" customHeight="1">
      <c r="A271" s="41" t="s">
        <v>293</v>
      </c>
      <c r="B271" s="338">
        <v>174</v>
      </c>
      <c r="C271" s="334">
        <v>204</v>
      </c>
      <c r="D271" s="42">
        <v>220</v>
      </c>
      <c r="E271" s="334">
        <v>236</v>
      </c>
      <c r="F271" s="42">
        <v>294</v>
      </c>
      <c r="G271" s="114">
        <f t="shared" si="16"/>
        <v>168.9655172413793</v>
      </c>
      <c r="H271" s="85">
        <f t="shared" si="17"/>
        <v>124.57627118644068</v>
      </c>
      <c r="I271" s="39"/>
      <c r="J271" s="39"/>
      <c r="K271" s="39"/>
      <c r="L271" s="39"/>
    </row>
    <row r="272" spans="1:8" s="34" customFormat="1" ht="15" customHeight="1">
      <c r="A272" s="37" t="s">
        <v>294</v>
      </c>
      <c r="B272" s="338">
        <v>234</v>
      </c>
      <c r="C272" s="334">
        <v>296</v>
      </c>
      <c r="D272" s="42">
        <v>394</v>
      </c>
      <c r="E272" s="334">
        <v>404</v>
      </c>
      <c r="F272" s="42">
        <v>484</v>
      </c>
      <c r="G272" s="114">
        <f t="shared" si="16"/>
        <v>206.83760683760687</v>
      </c>
      <c r="H272" s="85">
        <f t="shared" si="17"/>
        <v>119.80198019801979</v>
      </c>
    </row>
    <row r="273" spans="1:8" s="34" customFormat="1" ht="15" customHeight="1">
      <c r="A273" s="37" t="s">
        <v>346</v>
      </c>
      <c r="B273" s="338">
        <v>376</v>
      </c>
      <c r="C273" s="334">
        <v>513</v>
      </c>
      <c r="D273" s="42">
        <v>619</v>
      </c>
      <c r="E273" s="334">
        <v>641</v>
      </c>
      <c r="F273" s="42">
        <v>782</v>
      </c>
      <c r="G273" s="114">
        <f t="shared" si="16"/>
        <v>207.97872340425533</v>
      </c>
      <c r="H273" s="85">
        <f t="shared" si="17"/>
        <v>121.996879875195</v>
      </c>
    </row>
    <row r="274" spans="1:12" s="34" customFormat="1" ht="15" customHeight="1">
      <c r="A274" s="41" t="s">
        <v>345</v>
      </c>
      <c r="B274" s="338">
        <v>1485</v>
      </c>
      <c r="C274" s="334">
        <v>1630</v>
      </c>
      <c r="D274" s="42">
        <v>2129</v>
      </c>
      <c r="E274" s="334">
        <v>2242</v>
      </c>
      <c r="F274" s="42">
        <v>2546</v>
      </c>
      <c r="G274" s="114">
        <f t="shared" si="16"/>
        <v>171.44781144781146</v>
      </c>
      <c r="H274" s="85">
        <f t="shared" si="17"/>
        <v>113.55932203389831</v>
      </c>
      <c r="I274" s="39"/>
      <c r="J274" s="39"/>
      <c r="K274" s="39"/>
      <c r="L274" s="39"/>
    </row>
    <row r="275" spans="1:8" s="34" customFormat="1" ht="15" customHeight="1">
      <c r="A275" s="37" t="s">
        <v>295</v>
      </c>
      <c r="B275" s="338">
        <v>246</v>
      </c>
      <c r="C275" s="334">
        <v>258</v>
      </c>
      <c r="D275" s="42">
        <v>352</v>
      </c>
      <c r="E275" s="334">
        <v>414</v>
      </c>
      <c r="F275" s="42">
        <v>499</v>
      </c>
      <c r="G275" s="114">
        <f t="shared" si="16"/>
        <v>202.84552845528455</v>
      </c>
      <c r="H275" s="85">
        <f t="shared" si="17"/>
        <v>120.53140096618358</v>
      </c>
    </row>
    <row r="276" spans="1:13" s="49" customFormat="1" ht="13.5" customHeight="1">
      <c r="A276" s="45" t="s">
        <v>279</v>
      </c>
      <c r="B276" s="46">
        <v>3646</v>
      </c>
      <c r="C276" s="47">
        <v>4394</v>
      </c>
      <c r="D276" s="47">
        <v>5463</v>
      </c>
      <c r="E276" s="47">
        <v>6486</v>
      </c>
      <c r="F276" s="47">
        <v>6794</v>
      </c>
      <c r="G276" s="113">
        <f t="shared" si="16"/>
        <v>186.34119583104774</v>
      </c>
      <c r="H276" s="48">
        <f t="shared" si="17"/>
        <v>104.74868948504472</v>
      </c>
      <c r="I276" s="50"/>
      <c r="J276" s="50"/>
      <c r="K276" s="50"/>
      <c r="L276" s="50"/>
      <c r="M276" s="50"/>
    </row>
    <row r="277" spans="1:8" s="34" customFormat="1" ht="15" customHeight="1">
      <c r="A277" s="37" t="s">
        <v>297</v>
      </c>
      <c r="B277" s="338">
        <v>337</v>
      </c>
      <c r="C277" s="334">
        <v>415</v>
      </c>
      <c r="D277" s="42">
        <v>503</v>
      </c>
      <c r="E277" s="334">
        <v>565</v>
      </c>
      <c r="F277" s="42">
        <v>555</v>
      </c>
      <c r="G277" s="114">
        <f t="shared" si="16"/>
        <v>164.68842729970325</v>
      </c>
      <c r="H277" s="85">
        <f t="shared" si="17"/>
        <v>98.23008849557522</v>
      </c>
    </row>
    <row r="278" spans="1:8" s="34" customFormat="1" ht="15" customHeight="1">
      <c r="A278" s="37" t="s">
        <v>347</v>
      </c>
      <c r="B278" s="338">
        <v>468</v>
      </c>
      <c r="C278" s="334">
        <v>561</v>
      </c>
      <c r="D278" s="42">
        <v>716</v>
      </c>
      <c r="E278" s="334">
        <v>889</v>
      </c>
      <c r="F278" s="42">
        <v>942</v>
      </c>
      <c r="G278" s="114">
        <f t="shared" si="16"/>
        <v>201.28205128205127</v>
      </c>
      <c r="H278" s="85">
        <f t="shared" si="17"/>
        <v>105.96175478065241</v>
      </c>
    </row>
    <row r="279" spans="1:8" s="34" customFormat="1" ht="15" customHeight="1">
      <c r="A279" s="37" t="s">
        <v>296</v>
      </c>
      <c r="B279" s="338">
        <v>224</v>
      </c>
      <c r="C279" s="334">
        <v>304</v>
      </c>
      <c r="D279" s="42">
        <v>401</v>
      </c>
      <c r="E279" s="334">
        <v>503</v>
      </c>
      <c r="F279" s="42">
        <v>474</v>
      </c>
      <c r="G279" s="114">
        <f t="shared" si="16"/>
        <v>211.60714285714283</v>
      </c>
      <c r="H279" s="85">
        <f t="shared" si="17"/>
        <v>94.23459244532803</v>
      </c>
    </row>
    <row r="280" spans="1:8" s="34" customFormat="1" ht="15" customHeight="1">
      <c r="A280" s="37" t="s">
        <v>348</v>
      </c>
      <c r="B280" s="338">
        <v>612</v>
      </c>
      <c r="C280" s="334">
        <v>634</v>
      </c>
      <c r="D280" s="42">
        <v>688</v>
      </c>
      <c r="E280" s="334">
        <v>751</v>
      </c>
      <c r="F280" s="42">
        <v>802</v>
      </c>
      <c r="G280" s="114">
        <f t="shared" si="16"/>
        <v>131.04575163398692</v>
      </c>
      <c r="H280" s="85">
        <f t="shared" si="17"/>
        <v>106.79094540612518</v>
      </c>
    </row>
    <row r="281" spans="1:12" s="34" customFormat="1" ht="15" customHeight="1">
      <c r="A281" s="193" t="s">
        <v>363</v>
      </c>
      <c r="B281" s="342">
        <v>2005</v>
      </c>
      <c r="C281" s="340">
        <v>2480</v>
      </c>
      <c r="D281" s="43">
        <v>3155</v>
      </c>
      <c r="E281" s="340">
        <v>3778</v>
      </c>
      <c r="F281" s="43">
        <v>4021</v>
      </c>
      <c r="G281" s="115">
        <f t="shared" si="16"/>
        <v>200.54862842892769</v>
      </c>
      <c r="H281" s="87">
        <f t="shared" si="17"/>
        <v>106.43197458973002</v>
      </c>
      <c r="I281" s="39"/>
      <c r="J281" s="39"/>
      <c r="K281" s="39"/>
      <c r="L281" s="39"/>
    </row>
    <row r="282" ht="24.75" customHeight="1">
      <c r="A282" s="290" t="s">
        <v>146</v>
      </c>
    </row>
    <row r="283" ht="15.75">
      <c r="A283" s="291" t="s">
        <v>364</v>
      </c>
    </row>
  </sheetData>
  <mergeCells count="21">
    <mergeCell ref="A5:A6"/>
    <mergeCell ref="A2:H2"/>
    <mergeCell ref="A3:H3"/>
    <mergeCell ref="G5:H5"/>
    <mergeCell ref="B5:F5"/>
    <mergeCell ref="A60:A61"/>
    <mergeCell ref="G60:H60"/>
    <mergeCell ref="A59:H59"/>
    <mergeCell ref="B60:F60"/>
    <mergeCell ref="A117:H117"/>
    <mergeCell ref="A118:A119"/>
    <mergeCell ref="G118:H118"/>
    <mergeCell ref="B118:F118"/>
    <mergeCell ref="A180:H180"/>
    <mergeCell ref="A181:A182"/>
    <mergeCell ref="G181:H181"/>
    <mergeCell ref="B181:F181"/>
    <mergeCell ref="A243:H243"/>
    <mergeCell ref="A244:A245"/>
    <mergeCell ref="G244:H244"/>
    <mergeCell ref="B244:F244"/>
  </mergeCells>
  <printOptions/>
  <pageMargins left="0.99" right="0.29" top="0.79" bottom="0.3" header="0.33" footer="0.23"/>
  <pageSetup horizontalDpi="600" verticalDpi="600" orientation="portrait" paperSize="9" scale="80" r:id="rId1"/>
  <rowBreaks count="4" manualBreakCount="4">
    <brk id="58" max="6" man="1"/>
    <brk id="116" max="6" man="1"/>
    <brk id="179" max="7" man="1"/>
    <brk id="24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D13" sqref="D13"/>
    </sheetView>
  </sheetViews>
  <sheetFormatPr defaultColWidth="8.796875" defaultRowHeight="15"/>
  <cols>
    <col min="1" max="1" width="11.69921875" style="140" customWidth="1"/>
    <col min="2" max="2" width="7.69921875" style="140" customWidth="1"/>
    <col min="3" max="3" width="6.59765625" style="140" customWidth="1"/>
    <col min="4" max="11" width="6.59765625" style="0" customWidth="1"/>
    <col min="12" max="16384" width="10.19921875" style="0" customWidth="1"/>
  </cols>
  <sheetData>
    <row r="1" ht="15.75">
      <c r="B1" s="140" t="s">
        <v>10</v>
      </c>
    </row>
    <row r="3" spans="2:3" ht="15.75">
      <c r="B3" s="140" t="s">
        <v>417</v>
      </c>
      <c r="C3" s="140" t="s">
        <v>418</v>
      </c>
    </row>
    <row r="4" spans="1:3" ht="47.25">
      <c r="A4" s="273" t="s">
        <v>383</v>
      </c>
      <c r="B4" s="266">
        <v>150.55</v>
      </c>
      <c r="C4" s="266">
        <v>99.45</v>
      </c>
    </row>
    <row r="5" spans="1:3" ht="29.25">
      <c r="A5" s="271" t="s">
        <v>378</v>
      </c>
      <c r="B5" s="266">
        <v>128.13</v>
      </c>
      <c r="C5" s="266">
        <v>98</v>
      </c>
    </row>
    <row r="6" spans="1:3" ht="15.75">
      <c r="A6" s="268" t="s">
        <v>147</v>
      </c>
      <c r="B6" s="266">
        <v>142.42</v>
      </c>
      <c r="C6" s="266">
        <v>101.29</v>
      </c>
    </row>
    <row r="7" spans="1:3" ht="15.75">
      <c r="A7" s="268" t="s">
        <v>152</v>
      </c>
      <c r="B7" s="266">
        <v>127.95</v>
      </c>
      <c r="C7" s="266">
        <v>100.59</v>
      </c>
    </row>
    <row r="8" spans="1:3" ht="15.75">
      <c r="A8" s="268" t="s">
        <v>164</v>
      </c>
      <c r="B8" s="266">
        <v>148.87</v>
      </c>
      <c r="C8" s="266">
        <v>99.12</v>
      </c>
    </row>
    <row r="9" spans="1:3" ht="15.75">
      <c r="A9" s="268" t="s">
        <v>172</v>
      </c>
      <c r="B9" s="266">
        <v>131.33</v>
      </c>
      <c r="C9" s="266">
        <v>99.2</v>
      </c>
    </row>
    <row r="10" spans="1:3" ht="15.75">
      <c r="A10" s="268" t="s">
        <v>179</v>
      </c>
      <c r="B10" s="266">
        <v>129.34</v>
      </c>
      <c r="C10" s="266">
        <v>96.95</v>
      </c>
    </row>
    <row r="11" spans="1:3" ht="30">
      <c r="A11" s="267" t="s">
        <v>188</v>
      </c>
      <c r="B11" s="266">
        <v>116.6</v>
      </c>
      <c r="C11" s="266">
        <v>94.16</v>
      </c>
    </row>
    <row r="12" spans="1:3" ht="15.75">
      <c r="A12" s="268" t="s">
        <v>196</v>
      </c>
      <c r="B12" s="266">
        <v>109.36</v>
      </c>
      <c r="C12" s="266">
        <v>92.03</v>
      </c>
    </row>
    <row r="13" spans="1:3" ht="15.75">
      <c r="A13" s="272" t="s">
        <v>379</v>
      </c>
      <c r="B13" s="266">
        <v>116.18</v>
      </c>
      <c r="C13" s="266">
        <v>99.73</v>
      </c>
    </row>
    <row r="14" spans="1:3" ht="15.75">
      <c r="A14" s="268" t="s">
        <v>202</v>
      </c>
      <c r="B14" s="266">
        <v>114.78</v>
      </c>
      <c r="C14" s="266">
        <v>95.71</v>
      </c>
    </row>
    <row r="15" spans="1:3" ht="15.75">
      <c r="A15" s="269" t="s">
        <v>349</v>
      </c>
      <c r="B15" s="266">
        <v>120.55</v>
      </c>
      <c r="C15" s="266">
        <v>100.25</v>
      </c>
    </row>
    <row r="16" spans="1:3" ht="15.75">
      <c r="A16" s="268" t="s">
        <v>228</v>
      </c>
      <c r="B16" s="266">
        <v>115.09</v>
      </c>
      <c r="C16" s="266">
        <v>100.84</v>
      </c>
    </row>
    <row r="17" spans="1:3" ht="15.75">
      <c r="A17" s="268" t="s">
        <v>237</v>
      </c>
      <c r="B17" s="266">
        <v>108.76</v>
      </c>
      <c r="C17" s="266">
        <v>102.59</v>
      </c>
    </row>
    <row r="18" spans="1:3" ht="15.75">
      <c r="A18" s="272" t="s">
        <v>380</v>
      </c>
      <c r="B18" s="266">
        <v>153.51</v>
      </c>
      <c r="C18" s="266">
        <v>97.82</v>
      </c>
    </row>
    <row r="19" spans="1:3" ht="15.75">
      <c r="A19" s="268" t="s">
        <v>247</v>
      </c>
      <c r="B19" s="266">
        <v>133.95</v>
      </c>
      <c r="C19" s="266">
        <v>95.79</v>
      </c>
    </row>
    <row r="20" spans="1:3" ht="30">
      <c r="A20" s="267" t="s">
        <v>248</v>
      </c>
      <c r="B20" s="266">
        <v>210.46</v>
      </c>
      <c r="C20" s="266">
        <v>99.71</v>
      </c>
    </row>
    <row r="21" spans="1:3" ht="15.75">
      <c r="A21" s="268" t="s">
        <v>350</v>
      </c>
      <c r="B21" s="266">
        <v>168.01</v>
      </c>
      <c r="C21" s="266">
        <v>98.7</v>
      </c>
    </row>
    <row r="22" spans="1:3" ht="15.75">
      <c r="A22" s="268" t="s">
        <v>256</v>
      </c>
      <c r="B22" s="266">
        <v>122.75</v>
      </c>
      <c r="C22" s="266">
        <v>96.75</v>
      </c>
    </row>
    <row r="23" spans="1:3" ht="15.75">
      <c r="A23" s="268" t="s">
        <v>318</v>
      </c>
      <c r="B23" s="266">
        <v>150.28</v>
      </c>
      <c r="C23" s="266">
        <v>98.49</v>
      </c>
    </row>
    <row r="24" spans="1:3" ht="15.75">
      <c r="A24" s="272" t="s">
        <v>381</v>
      </c>
      <c r="B24" s="266">
        <v>138.65</v>
      </c>
      <c r="C24" s="266">
        <v>97.7</v>
      </c>
    </row>
    <row r="25" spans="1:3" ht="15.75">
      <c r="A25" s="268" t="s">
        <v>17</v>
      </c>
      <c r="B25" s="266">
        <v>144.35</v>
      </c>
      <c r="C25" s="266">
        <v>99.27</v>
      </c>
    </row>
    <row r="26" spans="1:3" ht="15.75">
      <c r="A26" s="268" t="s">
        <v>16</v>
      </c>
      <c r="B26" s="266">
        <v>154.71</v>
      </c>
      <c r="C26" s="266">
        <v>96.14</v>
      </c>
    </row>
    <row r="27" spans="1:3" ht="15.75">
      <c r="A27" s="268" t="s">
        <v>18</v>
      </c>
      <c r="B27" s="266">
        <v>141.25</v>
      </c>
      <c r="C27" s="266">
        <v>103.12</v>
      </c>
    </row>
    <row r="28" spans="1:3" ht="15.75">
      <c r="A28" s="268" t="s">
        <v>20</v>
      </c>
      <c r="B28" s="266">
        <v>142.18</v>
      </c>
      <c r="C28" s="266">
        <v>97.44</v>
      </c>
    </row>
    <row r="29" spans="1:3" ht="15.75">
      <c r="A29" s="268" t="s">
        <v>19</v>
      </c>
      <c r="B29" s="266">
        <v>114.59</v>
      </c>
      <c r="C29" s="266">
        <v>91.36</v>
      </c>
    </row>
    <row r="30" spans="1:3" ht="57.75">
      <c r="A30" s="271" t="s">
        <v>382</v>
      </c>
      <c r="B30" s="266">
        <v>219.61</v>
      </c>
      <c r="C30" s="266">
        <v>101.7</v>
      </c>
    </row>
    <row r="31" spans="1:3" ht="15.75">
      <c r="A31" s="268" t="s">
        <v>259</v>
      </c>
      <c r="B31" s="266">
        <v>169.61</v>
      </c>
      <c r="C31" s="266">
        <v>97.99</v>
      </c>
    </row>
    <row r="32" spans="1:3" ht="15.75">
      <c r="A32" s="268" t="s">
        <v>270</v>
      </c>
      <c r="B32" s="266">
        <v>150.23</v>
      </c>
      <c r="C32" s="266">
        <v>99.81</v>
      </c>
    </row>
    <row r="33" spans="1:3" ht="15.75">
      <c r="A33" s="268" t="s">
        <v>273</v>
      </c>
      <c r="B33" s="266">
        <v>192.32</v>
      </c>
      <c r="C33" s="266">
        <v>105.32</v>
      </c>
    </row>
    <row r="34" spans="1:3" ht="15.75">
      <c r="A34" s="268" t="s">
        <v>274</v>
      </c>
      <c r="B34" s="266">
        <v>179.5</v>
      </c>
      <c r="C34" s="266">
        <v>95.9</v>
      </c>
    </row>
    <row r="35" spans="1:3" ht="15.75">
      <c r="A35" s="268" t="s">
        <v>275</v>
      </c>
      <c r="B35" s="266">
        <v>200.74</v>
      </c>
      <c r="C35" s="266">
        <v>99.22</v>
      </c>
    </row>
    <row r="36" spans="1:3" ht="15.75">
      <c r="A36" s="268" t="s">
        <v>352</v>
      </c>
      <c r="B36" s="266">
        <v>314.93</v>
      </c>
      <c r="C36" s="266">
        <v>101.01</v>
      </c>
    </row>
    <row r="37" spans="1:3" ht="15.75">
      <c r="A37" s="268" t="s">
        <v>276</v>
      </c>
      <c r="B37" s="266">
        <v>204.11</v>
      </c>
      <c r="C37" s="266">
        <v>105.42</v>
      </c>
    </row>
    <row r="38" spans="1:3" ht="30">
      <c r="A38" s="267" t="s">
        <v>277</v>
      </c>
      <c r="B38" s="266">
        <v>191.17</v>
      </c>
      <c r="C38" s="266">
        <v>102.83</v>
      </c>
    </row>
    <row r="39" spans="1:3" ht="15.75">
      <c r="A39" s="268" t="s">
        <v>278</v>
      </c>
      <c r="B39" s="266">
        <v>183.1</v>
      </c>
      <c r="C39" s="266">
        <v>116.97</v>
      </c>
    </row>
    <row r="40" spans="1:3" ht="15.75">
      <c r="A40" s="268" t="s">
        <v>279</v>
      </c>
      <c r="B40" s="266">
        <v>186.34</v>
      </c>
      <c r="C40" s="266">
        <v>104.75</v>
      </c>
    </row>
    <row r="41" ht="15.75">
      <c r="A41" s="268"/>
    </row>
    <row r="42" ht="15.75">
      <c r="A42" s="268"/>
    </row>
    <row r="43" ht="15.75">
      <c r="A43" s="268"/>
    </row>
    <row r="44" ht="15.75">
      <c r="A44" s="269"/>
    </row>
    <row r="45" ht="15.75">
      <c r="A45" s="268"/>
    </row>
    <row r="46" ht="15.75">
      <c r="A46" s="270"/>
    </row>
  </sheetData>
  <printOptions/>
  <pageMargins left="1.18" right="0.58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0"/>
  <sheetViews>
    <sheetView view="pageBreakPreview" zoomScale="90" zoomScaleSheetLayoutView="90" workbookViewId="0" topLeftCell="A1">
      <selection activeCell="K6" sqref="K6"/>
    </sheetView>
  </sheetViews>
  <sheetFormatPr defaultColWidth="8.796875" defaultRowHeight="15"/>
  <cols>
    <col min="1" max="1" width="18.5" style="0" customWidth="1"/>
    <col min="2" max="2" width="7.59765625" style="0" customWidth="1"/>
    <col min="3" max="3" width="8" style="0" customWidth="1"/>
    <col min="4" max="4" width="7.59765625" style="0" customWidth="1"/>
    <col min="5" max="6" width="8.09765625" style="0" customWidth="1"/>
    <col min="7" max="7" width="7.59765625" style="0" customWidth="1"/>
    <col min="8" max="8" width="8.09765625" style="0" customWidth="1"/>
    <col min="9" max="9" width="7.59765625" style="0" customWidth="1"/>
    <col min="10" max="11" width="8.09765625" style="0" customWidth="1"/>
    <col min="12" max="16384" width="10.19921875" style="0" customWidth="1"/>
  </cols>
  <sheetData>
    <row r="1" spans="10:11" ht="15.75">
      <c r="J1" s="149"/>
      <c r="K1" s="149" t="s">
        <v>107</v>
      </c>
    </row>
    <row r="2" spans="1:11" ht="15.75">
      <c r="A2" s="420" t="s">
        <v>396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ht="15.75">
      <c r="A3" s="420" t="s">
        <v>402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1:11" ht="15.75">
      <c r="A4" s="439" t="s">
        <v>397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</row>
    <row r="6" spans="1:23" s="34" customFormat="1" ht="12" customHeight="1">
      <c r="A6" s="431" t="s">
        <v>13</v>
      </c>
      <c r="B6" s="308">
        <v>1999</v>
      </c>
      <c r="C6" s="116">
        <v>2000</v>
      </c>
      <c r="D6" s="117">
        <v>2001</v>
      </c>
      <c r="E6" s="314">
        <v>2002</v>
      </c>
      <c r="F6" s="130">
        <v>2003</v>
      </c>
      <c r="G6" s="308">
        <v>1999</v>
      </c>
      <c r="H6" s="116">
        <v>2000</v>
      </c>
      <c r="I6" s="117">
        <v>2001</v>
      </c>
      <c r="J6" s="116">
        <v>2002</v>
      </c>
      <c r="K6" s="117">
        <v>2003</v>
      </c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s="34" customFormat="1" ht="12" customHeight="1">
      <c r="A7" s="432"/>
      <c r="B7" s="433" t="s">
        <v>59</v>
      </c>
      <c r="C7" s="434"/>
      <c r="D7" s="434"/>
      <c r="E7" s="434"/>
      <c r="F7" s="435"/>
      <c r="G7" s="436" t="s">
        <v>60</v>
      </c>
      <c r="H7" s="437"/>
      <c r="I7" s="437"/>
      <c r="J7" s="437"/>
      <c r="K7" s="438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16" s="35" customFormat="1" ht="21.75" customHeight="1">
      <c r="A8" s="194" t="s">
        <v>143</v>
      </c>
      <c r="B8" s="309">
        <f>SUM(B9:B14)</f>
        <v>164639</v>
      </c>
      <c r="C8" s="118">
        <f>SUM(C9:C14)</f>
        <v>193326</v>
      </c>
      <c r="D8" s="119">
        <f>SUM(D9:D14)</f>
        <v>237268</v>
      </c>
      <c r="E8" s="315">
        <f>SUM(E9:E14)</f>
        <v>249238</v>
      </c>
      <c r="F8" s="131">
        <f>SUM(F9:F14)</f>
        <v>247869</v>
      </c>
      <c r="G8" s="322">
        <v>100</v>
      </c>
      <c r="H8" s="121">
        <v>100</v>
      </c>
      <c r="I8" s="120">
        <v>100</v>
      </c>
      <c r="J8" s="121">
        <v>100</v>
      </c>
      <c r="K8" s="120">
        <v>100</v>
      </c>
      <c r="L8" s="44"/>
      <c r="M8" s="44"/>
      <c r="N8" s="44"/>
      <c r="O8" s="44"/>
      <c r="P8" s="44"/>
    </row>
    <row r="9" spans="1:11" ht="15.75">
      <c r="A9" s="40" t="s">
        <v>61</v>
      </c>
      <c r="B9" s="310">
        <f aca="true" t="shared" si="0" ref="B9:E12">B16+B23+B30+B37+B44</f>
        <v>29</v>
      </c>
      <c r="C9" s="306">
        <f t="shared" si="0"/>
        <v>28</v>
      </c>
      <c r="D9" s="122">
        <f t="shared" si="0"/>
        <v>41</v>
      </c>
      <c r="E9" s="316">
        <f t="shared" si="0"/>
        <v>19</v>
      </c>
      <c r="F9" s="132">
        <f aca="true" t="shared" si="1" ref="F9:F14">F16+F23+F30+F37+F44</f>
        <v>5</v>
      </c>
      <c r="G9" s="323">
        <f aca="true" t="shared" si="2" ref="G9:G14">B9/$B$8*100</f>
        <v>0.017614295519287653</v>
      </c>
      <c r="H9" s="320">
        <f aca="true" t="shared" si="3" ref="H9:H14">C9/$C$8*100</f>
        <v>0.014483307987544356</v>
      </c>
      <c r="I9" s="327">
        <f aca="true" t="shared" si="4" ref="I9:I14">D9/$D$8*100</f>
        <v>0.017280037763204477</v>
      </c>
      <c r="J9" s="320">
        <f aca="true" t="shared" si="5" ref="J9:J14">E9/$E$8*100</f>
        <v>0.007623235622176393</v>
      </c>
      <c r="K9" s="128">
        <f aca="true" t="shared" si="6" ref="K9:K14">F9/$F$8*100</f>
        <v>0.002017194566484716</v>
      </c>
    </row>
    <row r="10" spans="1:11" ht="15.75">
      <c r="A10" s="40" t="s">
        <v>62</v>
      </c>
      <c r="B10" s="310">
        <f t="shared" si="0"/>
        <v>59068</v>
      </c>
      <c r="C10" s="306">
        <f t="shared" si="0"/>
        <v>67461</v>
      </c>
      <c r="D10" s="122">
        <f t="shared" si="0"/>
        <v>81477</v>
      </c>
      <c r="E10" s="316">
        <f t="shared" si="0"/>
        <v>80424</v>
      </c>
      <c r="F10" s="132">
        <f t="shared" si="1"/>
        <v>73338</v>
      </c>
      <c r="G10" s="323">
        <f t="shared" si="2"/>
        <v>35.87728302528562</v>
      </c>
      <c r="H10" s="320">
        <f t="shared" si="3"/>
        <v>34.894944290990345</v>
      </c>
      <c r="I10" s="327">
        <f t="shared" si="4"/>
        <v>34.339649678844175</v>
      </c>
      <c r="J10" s="320">
        <f t="shared" si="5"/>
        <v>32.267952719890225</v>
      </c>
      <c r="K10" s="128">
        <f t="shared" si="6"/>
        <v>29.587403023371216</v>
      </c>
    </row>
    <row r="11" spans="1:11" ht="15.75">
      <c r="A11" s="40" t="s">
        <v>63</v>
      </c>
      <c r="B11" s="310">
        <f t="shared" si="0"/>
        <v>43506</v>
      </c>
      <c r="C11" s="306">
        <f t="shared" si="0"/>
        <v>50681</v>
      </c>
      <c r="D11" s="122">
        <f t="shared" si="0"/>
        <v>63693</v>
      </c>
      <c r="E11" s="316">
        <f t="shared" si="0"/>
        <v>68345</v>
      </c>
      <c r="F11" s="132">
        <f t="shared" si="1"/>
        <v>69870</v>
      </c>
      <c r="G11" s="323">
        <f t="shared" si="2"/>
        <v>26.42508761593547</v>
      </c>
      <c r="H11" s="320">
        <f t="shared" si="3"/>
        <v>26.215304718454842</v>
      </c>
      <c r="I11" s="327">
        <f t="shared" si="4"/>
        <v>26.844327932970312</v>
      </c>
      <c r="J11" s="320">
        <f t="shared" si="5"/>
        <v>27.421580978823457</v>
      </c>
      <c r="K11" s="128">
        <f t="shared" si="6"/>
        <v>28.188276872057415</v>
      </c>
    </row>
    <row r="12" spans="1:11" ht="15.75">
      <c r="A12" s="40" t="s">
        <v>64</v>
      </c>
      <c r="B12" s="310">
        <f t="shared" si="0"/>
        <v>38668</v>
      </c>
      <c r="C12" s="306">
        <f t="shared" si="0"/>
        <v>44487</v>
      </c>
      <c r="D12" s="122">
        <f t="shared" si="0"/>
        <v>51648</v>
      </c>
      <c r="E12" s="316">
        <f t="shared" si="0"/>
        <v>52862</v>
      </c>
      <c r="F12" s="132">
        <f t="shared" si="1"/>
        <v>52066</v>
      </c>
      <c r="G12" s="323">
        <f t="shared" si="2"/>
        <v>23.48653721171776</v>
      </c>
      <c r="H12" s="320">
        <f t="shared" si="3"/>
        <v>23.011390087210202</v>
      </c>
      <c r="I12" s="327">
        <f t="shared" si="4"/>
        <v>21.767790009609385</v>
      </c>
      <c r="J12" s="320">
        <f t="shared" si="5"/>
        <v>21.209446392604658</v>
      </c>
      <c r="K12" s="128">
        <f t="shared" si="6"/>
        <v>21.00545045971864</v>
      </c>
    </row>
    <row r="13" spans="1:11" ht="15.75">
      <c r="A13" s="40" t="s">
        <v>65</v>
      </c>
      <c r="B13" s="310">
        <f aca="true" t="shared" si="7" ref="B13:E14">B20+B27+B34+B41+B48</f>
        <v>21775</v>
      </c>
      <c r="C13" s="306">
        <f t="shared" si="7"/>
        <v>28694</v>
      </c>
      <c r="D13" s="122">
        <f t="shared" si="7"/>
        <v>37358</v>
      </c>
      <c r="E13" s="316">
        <f t="shared" si="7"/>
        <v>43442</v>
      </c>
      <c r="F13" s="132">
        <f t="shared" si="1"/>
        <v>47090</v>
      </c>
      <c r="G13" s="323">
        <f t="shared" si="2"/>
        <v>13.225906376982369</v>
      </c>
      <c r="H13" s="320">
        <f t="shared" si="3"/>
        <v>14.842287121235634</v>
      </c>
      <c r="I13" s="327">
        <f t="shared" si="4"/>
        <v>15.745064652629095</v>
      </c>
      <c r="J13" s="320">
        <f t="shared" si="5"/>
        <v>17.429926415715098</v>
      </c>
      <c r="K13" s="128">
        <f t="shared" si="6"/>
        <v>18.997938427153052</v>
      </c>
    </row>
    <row r="14" spans="1:11" ht="15.75">
      <c r="A14" s="54" t="s">
        <v>66</v>
      </c>
      <c r="B14" s="311">
        <f t="shared" si="7"/>
        <v>1593</v>
      </c>
      <c r="C14" s="307">
        <f t="shared" si="7"/>
        <v>1975</v>
      </c>
      <c r="D14" s="123">
        <f t="shared" si="7"/>
        <v>3051</v>
      </c>
      <c r="E14" s="317">
        <f t="shared" si="7"/>
        <v>4146</v>
      </c>
      <c r="F14" s="133">
        <f t="shared" si="1"/>
        <v>5500</v>
      </c>
      <c r="G14" s="324">
        <f t="shared" si="2"/>
        <v>0.9675714745594908</v>
      </c>
      <c r="H14" s="321">
        <f t="shared" si="3"/>
        <v>1.0215904741214321</v>
      </c>
      <c r="I14" s="328">
        <f t="shared" si="4"/>
        <v>1.285887688183826</v>
      </c>
      <c r="J14" s="321">
        <f t="shared" si="5"/>
        <v>1.6634702573443856</v>
      </c>
      <c r="K14" s="129">
        <f t="shared" si="6"/>
        <v>2.218914023133187</v>
      </c>
    </row>
    <row r="15" spans="1:16" s="211" customFormat="1" ht="21.75" customHeight="1">
      <c r="A15" s="212" t="s">
        <v>369</v>
      </c>
      <c r="B15" s="312">
        <f>SUM(B16:B21)</f>
        <v>43072</v>
      </c>
      <c r="C15" s="207">
        <f>SUM(C16:C21)</f>
        <v>48971</v>
      </c>
      <c r="D15" s="206">
        <f>SUM(D16:D21)</f>
        <v>56198</v>
      </c>
      <c r="E15" s="318">
        <f>SUM(E16:E21)</f>
        <v>56312</v>
      </c>
      <c r="F15" s="208">
        <f>SUM(F16:F21)</f>
        <v>55188</v>
      </c>
      <c r="G15" s="325">
        <v>100</v>
      </c>
      <c r="H15" s="210">
        <v>100</v>
      </c>
      <c r="I15" s="209">
        <v>100</v>
      </c>
      <c r="J15" s="210">
        <v>100</v>
      </c>
      <c r="K15" s="209">
        <v>100</v>
      </c>
      <c r="L15" s="44"/>
      <c r="M15" s="44"/>
      <c r="N15" s="44"/>
      <c r="O15" s="44"/>
      <c r="P15" s="44"/>
    </row>
    <row r="16" spans="1:11" ht="15.75">
      <c r="A16" s="40" t="s">
        <v>61</v>
      </c>
      <c r="B16" s="310">
        <v>6</v>
      </c>
      <c r="C16" s="306">
        <v>8</v>
      </c>
      <c r="D16" s="122">
        <v>3</v>
      </c>
      <c r="E16" s="316">
        <v>5</v>
      </c>
      <c r="F16" s="132">
        <v>1</v>
      </c>
      <c r="G16" s="323">
        <f aca="true" t="shared" si="8" ref="G16:G21">B16/$B$15*100</f>
        <v>0.013930163447251113</v>
      </c>
      <c r="H16" s="320">
        <f aca="true" t="shared" si="9" ref="H16:H21">C16/$C$15*100</f>
        <v>0.016336198974903515</v>
      </c>
      <c r="I16" s="327">
        <f aca="true" t="shared" si="10" ref="I16:I21">D16/$D$15*100</f>
        <v>0.005338268265774583</v>
      </c>
      <c r="J16" s="320">
        <f aca="true" t="shared" si="11" ref="J16:J21">E16/$E$15*100</f>
        <v>0.00887910214519108</v>
      </c>
      <c r="K16" s="128">
        <f aca="true" t="shared" si="12" ref="K16:K21">F16/$F$15*100</f>
        <v>0.0018119881133579763</v>
      </c>
    </row>
    <row r="17" spans="1:11" ht="15.75">
      <c r="A17" s="40" t="s">
        <v>62</v>
      </c>
      <c r="B17" s="310">
        <v>15515</v>
      </c>
      <c r="C17" s="306">
        <v>17589</v>
      </c>
      <c r="D17" s="122">
        <v>19250</v>
      </c>
      <c r="E17" s="316">
        <v>18239</v>
      </c>
      <c r="F17" s="132">
        <v>16658</v>
      </c>
      <c r="G17" s="323">
        <f t="shared" si="8"/>
        <v>36.02108098068351</v>
      </c>
      <c r="H17" s="320">
        <f t="shared" si="9"/>
        <v>35.91717547119724</v>
      </c>
      <c r="I17" s="327">
        <f t="shared" si="10"/>
        <v>34.253888038720234</v>
      </c>
      <c r="J17" s="320">
        <f t="shared" si="11"/>
        <v>32.38918880522802</v>
      </c>
      <c r="K17" s="128">
        <f t="shared" si="12"/>
        <v>30.18409799231717</v>
      </c>
    </row>
    <row r="18" spans="1:11" ht="15.75">
      <c r="A18" s="40" t="s">
        <v>63</v>
      </c>
      <c r="B18" s="310">
        <v>11664</v>
      </c>
      <c r="C18" s="306">
        <v>13242</v>
      </c>
      <c r="D18" s="122">
        <v>15881</v>
      </c>
      <c r="E18" s="316">
        <v>16217</v>
      </c>
      <c r="F18" s="132">
        <v>16324</v>
      </c>
      <c r="G18" s="323">
        <f t="shared" si="8"/>
        <v>27.080237741456166</v>
      </c>
      <c r="H18" s="320">
        <f t="shared" si="9"/>
        <v>27.040493353209044</v>
      </c>
      <c r="I18" s="327">
        <f t="shared" si="10"/>
        <v>28.259012776255382</v>
      </c>
      <c r="J18" s="320">
        <f t="shared" si="11"/>
        <v>28.798479897712742</v>
      </c>
      <c r="K18" s="128">
        <f t="shared" si="12"/>
        <v>29.578893962455606</v>
      </c>
    </row>
    <row r="19" spans="1:11" ht="15.75">
      <c r="A19" s="40" t="s">
        <v>64</v>
      </c>
      <c r="B19" s="310">
        <v>9746</v>
      </c>
      <c r="C19" s="306">
        <v>10803</v>
      </c>
      <c r="D19" s="122">
        <v>12074</v>
      </c>
      <c r="E19" s="316">
        <v>11902</v>
      </c>
      <c r="F19" s="132">
        <v>11479</v>
      </c>
      <c r="G19" s="323">
        <f t="shared" si="8"/>
        <v>22.627228826151562</v>
      </c>
      <c r="H19" s="320">
        <f t="shared" si="9"/>
        <v>22.059994690735333</v>
      </c>
      <c r="I19" s="327">
        <f t="shared" si="10"/>
        <v>21.48475034698744</v>
      </c>
      <c r="J19" s="320">
        <f t="shared" si="11"/>
        <v>21.135814746412844</v>
      </c>
      <c r="K19" s="128">
        <f t="shared" si="12"/>
        <v>20.79981155323621</v>
      </c>
    </row>
    <row r="20" spans="1:11" ht="15.75">
      <c r="A20" s="40" t="s">
        <v>65</v>
      </c>
      <c r="B20" s="310">
        <v>5652</v>
      </c>
      <c r="C20" s="306">
        <v>6765</v>
      </c>
      <c r="D20" s="122">
        <v>8196</v>
      </c>
      <c r="E20" s="316">
        <v>8992</v>
      </c>
      <c r="F20" s="132">
        <v>9564</v>
      </c>
      <c r="G20" s="323">
        <f t="shared" si="8"/>
        <v>13.12221396731055</v>
      </c>
      <c r="H20" s="320">
        <f t="shared" si="9"/>
        <v>13.814298258152785</v>
      </c>
      <c r="I20" s="327">
        <f t="shared" si="10"/>
        <v>14.58414890209616</v>
      </c>
      <c r="J20" s="320">
        <f t="shared" si="11"/>
        <v>15.968177297911634</v>
      </c>
      <c r="K20" s="128">
        <f t="shared" si="12"/>
        <v>17.329854316155686</v>
      </c>
    </row>
    <row r="21" spans="1:11" ht="15.75">
      <c r="A21" s="54" t="s">
        <v>66</v>
      </c>
      <c r="B21" s="311">
        <v>489</v>
      </c>
      <c r="C21" s="307">
        <v>564</v>
      </c>
      <c r="D21" s="123">
        <v>794</v>
      </c>
      <c r="E21" s="317">
        <v>957</v>
      </c>
      <c r="F21" s="133">
        <f>1026+136</f>
        <v>1162</v>
      </c>
      <c r="G21" s="324">
        <f t="shared" si="8"/>
        <v>1.1353083209509658</v>
      </c>
      <c r="H21" s="321">
        <f t="shared" si="9"/>
        <v>1.1517020277306977</v>
      </c>
      <c r="I21" s="328">
        <f t="shared" si="10"/>
        <v>1.4128616676750063</v>
      </c>
      <c r="J21" s="321">
        <f t="shared" si="11"/>
        <v>1.6994601505895723</v>
      </c>
      <c r="K21" s="129">
        <f t="shared" si="12"/>
        <v>2.1055301877219685</v>
      </c>
    </row>
    <row r="22" spans="1:16" s="211" customFormat="1" ht="21.75" customHeight="1">
      <c r="A22" s="213" t="s">
        <v>370</v>
      </c>
      <c r="B22" s="313">
        <f>SUM(B23:B28)</f>
        <v>38882</v>
      </c>
      <c r="C22" s="215">
        <f>SUM(C23:C28)</f>
        <v>41370</v>
      </c>
      <c r="D22" s="214">
        <f>SUM(D23:D28)</f>
        <v>46790</v>
      </c>
      <c r="E22" s="319">
        <f>SUM(E23:E28)</f>
        <v>45299</v>
      </c>
      <c r="F22" s="216">
        <f>SUM(F23:F28)</f>
        <v>45175</v>
      </c>
      <c r="G22" s="326">
        <v>100</v>
      </c>
      <c r="H22" s="218">
        <v>100</v>
      </c>
      <c r="I22" s="217">
        <v>100</v>
      </c>
      <c r="J22" s="218">
        <v>100</v>
      </c>
      <c r="K22" s="217">
        <v>100</v>
      </c>
      <c r="L22" s="44"/>
      <c r="M22" s="44"/>
      <c r="N22" s="44"/>
      <c r="O22" s="44"/>
      <c r="P22" s="44"/>
    </row>
    <row r="23" spans="1:11" ht="15.75">
      <c r="A23" s="40" t="s">
        <v>61</v>
      </c>
      <c r="B23" s="310">
        <v>1</v>
      </c>
      <c r="C23" s="306">
        <v>3</v>
      </c>
      <c r="D23" s="122">
        <v>25</v>
      </c>
      <c r="E23" s="316">
        <v>5</v>
      </c>
      <c r="F23" s="132">
        <v>0</v>
      </c>
      <c r="G23" s="323">
        <f>B23/$B22*100</f>
        <v>0.0025718841623373285</v>
      </c>
      <c r="H23" s="320">
        <f>C23/$C22*100</f>
        <v>0.00725163161711385</v>
      </c>
      <c r="I23" s="327">
        <f>D23/$D22*100</f>
        <v>0.05343022013250694</v>
      </c>
      <c r="J23" s="320">
        <f>E23/$E22*100</f>
        <v>0.011037771253228548</v>
      </c>
      <c r="K23" s="128">
        <f>F23/$F22*100</f>
        <v>0</v>
      </c>
    </row>
    <row r="24" spans="1:11" ht="15.75">
      <c r="A24" s="40" t="s">
        <v>62</v>
      </c>
      <c r="B24" s="310">
        <v>14681</v>
      </c>
      <c r="C24" s="306">
        <v>15086</v>
      </c>
      <c r="D24" s="122">
        <v>16849</v>
      </c>
      <c r="E24" s="316">
        <v>15412</v>
      </c>
      <c r="F24" s="132">
        <v>14299</v>
      </c>
      <c r="G24" s="323">
        <f>B24/$B22*100</f>
        <v>37.757831387274315</v>
      </c>
      <c r="H24" s="320">
        <f>C24/$C22*100</f>
        <v>36.466038191926515</v>
      </c>
      <c r="I24" s="327">
        <f>D24/$D22*100</f>
        <v>36.009831160504376</v>
      </c>
      <c r="J24" s="320">
        <f>E24/$E22*100</f>
        <v>34.02282611095168</v>
      </c>
      <c r="K24" s="128">
        <f>F24/$F22*100</f>
        <v>31.652462645268404</v>
      </c>
    </row>
    <row r="25" spans="1:11" ht="15.75">
      <c r="A25" s="40" t="s">
        <v>63</v>
      </c>
      <c r="B25" s="310">
        <v>11348</v>
      </c>
      <c r="C25" s="306">
        <v>12274</v>
      </c>
      <c r="D25" s="122">
        <v>14120</v>
      </c>
      <c r="E25" s="316">
        <v>14133</v>
      </c>
      <c r="F25" s="132">
        <v>14593</v>
      </c>
      <c r="G25" s="323">
        <f>B25/$B22*100</f>
        <v>29.185741474204</v>
      </c>
      <c r="H25" s="320">
        <f>C25/$C22*100</f>
        <v>29.668842156151804</v>
      </c>
      <c r="I25" s="327">
        <f>D25/$D22*100</f>
        <v>30.17738833083992</v>
      </c>
      <c r="J25" s="320">
        <f>E25/$E22*100</f>
        <v>31.199364224375813</v>
      </c>
      <c r="K25" s="128">
        <f>F25/$F22*100</f>
        <v>32.3032650802435</v>
      </c>
    </row>
    <row r="26" spans="1:11" ht="15.75">
      <c r="A26" s="40" t="s">
        <v>64</v>
      </c>
      <c r="B26" s="310">
        <v>8199</v>
      </c>
      <c r="C26" s="306">
        <v>8664</v>
      </c>
      <c r="D26" s="122">
        <v>9367</v>
      </c>
      <c r="E26" s="316">
        <v>9019</v>
      </c>
      <c r="F26" s="132">
        <v>9143</v>
      </c>
      <c r="G26" s="323">
        <f>B26/$B22*100</f>
        <v>21.086878247003753</v>
      </c>
      <c r="H26" s="320">
        <f>C26/$C22*100</f>
        <v>20.9427121102248</v>
      </c>
      <c r="I26" s="327">
        <f>D26/$D22*100</f>
        <v>20.0192348792477</v>
      </c>
      <c r="J26" s="320">
        <f>E26/$E22*100</f>
        <v>19.909931786573658</v>
      </c>
      <c r="K26" s="128">
        <f>F26/$F22*100</f>
        <v>20.23907028223575</v>
      </c>
    </row>
    <row r="27" spans="1:11" ht="15.75">
      <c r="A27" s="40" t="s">
        <v>65</v>
      </c>
      <c r="B27" s="310">
        <v>4288</v>
      </c>
      <c r="C27" s="306">
        <v>4983</v>
      </c>
      <c r="D27" s="122">
        <v>5934</v>
      </c>
      <c r="E27" s="316">
        <v>6163</v>
      </c>
      <c r="F27" s="132">
        <v>6402</v>
      </c>
      <c r="G27" s="323">
        <f>B27/$B22*100</f>
        <v>11.028239288102464</v>
      </c>
      <c r="H27" s="320">
        <f>C27/$C22*100</f>
        <v>12.044960116026106</v>
      </c>
      <c r="I27" s="327">
        <f>D27/$D22*100</f>
        <v>12.68219705065185</v>
      </c>
      <c r="J27" s="320">
        <f>E27/$E22*100</f>
        <v>13.605156846729507</v>
      </c>
      <c r="K27" s="128">
        <f>F27/$F22*100</f>
        <v>14.171555063641394</v>
      </c>
    </row>
    <row r="28" spans="1:11" ht="15.75">
      <c r="A28" s="54" t="s">
        <v>66</v>
      </c>
      <c r="B28" s="311">
        <v>365</v>
      </c>
      <c r="C28" s="307">
        <v>360</v>
      </c>
      <c r="D28" s="123">
        <v>495</v>
      </c>
      <c r="E28" s="317">
        <v>567</v>
      </c>
      <c r="F28" s="133">
        <f>669+69</f>
        <v>738</v>
      </c>
      <c r="G28" s="324">
        <f>B28/$B22*100</f>
        <v>0.9387377192531249</v>
      </c>
      <c r="H28" s="321">
        <f>C28/$C22*100</f>
        <v>0.8701957940536621</v>
      </c>
      <c r="I28" s="328">
        <f>D28/$D22*100</f>
        <v>1.0579183586236376</v>
      </c>
      <c r="J28" s="321">
        <f>E28/$E22*100</f>
        <v>1.2516832601161174</v>
      </c>
      <c r="K28" s="129">
        <f>F28/$F22*100</f>
        <v>1.6336469286109572</v>
      </c>
    </row>
    <row r="29" spans="1:16" s="211" customFormat="1" ht="21.75" customHeight="1">
      <c r="A29" s="213" t="s">
        <v>371</v>
      </c>
      <c r="B29" s="313">
        <f>SUM(B30:B35)</f>
        <v>16743</v>
      </c>
      <c r="C29" s="215">
        <f>SUM(C30:C35)</f>
        <v>19860</v>
      </c>
      <c r="D29" s="214">
        <f>SUM(D30:D35)</f>
        <v>24713</v>
      </c>
      <c r="E29" s="319">
        <f>SUM(E30:E35)</f>
        <v>26275</v>
      </c>
      <c r="F29" s="216">
        <f>SUM(F30:F35)</f>
        <v>25702</v>
      </c>
      <c r="G29" s="326">
        <v>100</v>
      </c>
      <c r="H29" s="218">
        <v>100</v>
      </c>
      <c r="I29" s="217">
        <v>100</v>
      </c>
      <c r="J29" s="218">
        <v>100</v>
      </c>
      <c r="K29" s="217">
        <v>100</v>
      </c>
      <c r="L29" s="44"/>
      <c r="M29" s="44"/>
      <c r="N29" s="44"/>
      <c r="O29" s="44"/>
      <c r="P29" s="44"/>
    </row>
    <row r="30" spans="1:11" ht="15.75">
      <c r="A30" s="40" t="s">
        <v>61</v>
      </c>
      <c r="B30" s="310">
        <v>4</v>
      </c>
      <c r="C30" s="306">
        <v>3</v>
      </c>
      <c r="D30" s="122">
        <v>1</v>
      </c>
      <c r="E30" s="316">
        <v>3</v>
      </c>
      <c r="F30" s="132">
        <v>0</v>
      </c>
      <c r="G30" s="323">
        <f>B30/$B29*100</f>
        <v>0.02389058113838619</v>
      </c>
      <c r="H30" s="320">
        <f>C30/$C29*100</f>
        <v>0.015105740181268881</v>
      </c>
      <c r="I30" s="327">
        <f>D30/$D29*100</f>
        <v>0.00404645328369684</v>
      </c>
      <c r="J30" s="320">
        <f>E30/$E29*100</f>
        <v>0.011417697431018078</v>
      </c>
      <c r="K30" s="128">
        <f>F30/$F29*100</f>
        <v>0</v>
      </c>
    </row>
    <row r="31" spans="1:11" ht="15.75">
      <c r="A31" s="40" t="s">
        <v>62</v>
      </c>
      <c r="B31" s="310">
        <v>6682</v>
      </c>
      <c r="C31" s="306">
        <v>7520</v>
      </c>
      <c r="D31" s="122">
        <v>9252</v>
      </c>
      <c r="E31" s="316">
        <v>9293</v>
      </c>
      <c r="F31" s="132">
        <v>8256</v>
      </c>
      <c r="G31" s="323">
        <f>B31/$B29*100</f>
        <v>39.909215791674136</v>
      </c>
      <c r="H31" s="320">
        <f>C31/$C29*100</f>
        <v>37.865055387713994</v>
      </c>
      <c r="I31" s="327">
        <f>D31/$D29*100</f>
        <v>37.437785780763164</v>
      </c>
      <c r="J31" s="320">
        <f>E31/$E29*100</f>
        <v>35.36822074215033</v>
      </c>
      <c r="K31" s="128">
        <f>F31/$F29*100</f>
        <v>32.12201385106218</v>
      </c>
    </row>
    <row r="32" spans="1:11" ht="15.75">
      <c r="A32" s="40" t="s">
        <v>63</v>
      </c>
      <c r="B32" s="310">
        <v>4038</v>
      </c>
      <c r="C32" s="306">
        <v>4742</v>
      </c>
      <c r="D32" s="122">
        <v>5947</v>
      </c>
      <c r="E32" s="316">
        <v>6342</v>
      </c>
      <c r="F32" s="132">
        <v>6442</v>
      </c>
      <c r="G32" s="323">
        <f>B32/$B29*100</f>
        <v>24.11754165920086</v>
      </c>
      <c r="H32" s="320">
        <f>C32/$C29*100</f>
        <v>23.877139979859013</v>
      </c>
      <c r="I32" s="327">
        <f>D32/$D29*100</f>
        <v>24.064257678145108</v>
      </c>
      <c r="J32" s="320">
        <f>E32/$E29*100</f>
        <v>24.13701236917222</v>
      </c>
      <c r="K32" s="128">
        <f>F32/$F29*100</f>
        <v>25.064197338728505</v>
      </c>
    </row>
    <row r="33" spans="1:11" ht="15.75">
      <c r="A33" s="40" t="s">
        <v>64</v>
      </c>
      <c r="B33" s="310">
        <v>3880</v>
      </c>
      <c r="C33" s="306">
        <v>4577</v>
      </c>
      <c r="D33" s="122">
        <v>5356</v>
      </c>
      <c r="E33" s="316">
        <v>5499</v>
      </c>
      <c r="F33" s="132">
        <v>5269</v>
      </c>
      <c r="G33" s="323">
        <f>B33/$B29*100</f>
        <v>23.173863704234606</v>
      </c>
      <c r="H33" s="320">
        <f>C33/$C29*100</f>
        <v>23.046324269889222</v>
      </c>
      <c r="I33" s="327">
        <f>D33/$D29*100</f>
        <v>21.672803787480273</v>
      </c>
      <c r="J33" s="320">
        <f>E33/$E29*100</f>
        <v>20.928639391056137</v>
      </c>
      <c r="K33" s="128">
        <f>F33/$F29*100</f>
        <v>20.500350167302155</v>
      </c>
    </row>
    <row r="34" spans="1:11" ht="15.75">
      <c r="A34" s="40" t="s">
        <v>65</v>
      </c>
      <c r="B34" s="310">
        <v>2037</v>
      </c>
      <c r="C34" s="306">
        <v>2873</v>
      </c>
      <c r="D34" s="122">
        <v>3929</v>
      </c>
      <c r="E34" s="316">
        <v>4750</v>
      </c>
      <c r="F34" s="132">
        <v>5151</v>
      </c>
      <c r="G34" s="323">
        <f>B34/$B29*100</f>
        <v>12.166278444723169</v>
      </c>
      <c r="H34" s="320">
        <f>C34/$C29*100</f>
        <v>14.466263846928499</v>
      </c>
      <c r="I34" s="327">
        <f>D34/$D29*100</f>
        <v>15.898514951644882</v>
      </c>
      <c r="J34" s="320">
        <f>E34/$E29*100</f>
        <v>18.07802093244529</v>
      </c>
      <c r="K34" s="128">
        <f>F34/$F29*100</f>
        <v>20.041241926698312</v>
      </c>
    </row>
    <row r="35" spans="1:11" ht="15.75">
      <c r="A35" s="54" t="s">
        <v>66</v>
      </c>
      <c r="B35" s="311">
        <v>102</v>
      </c>
      <c r="C35" s="307">
        <v>145</v>
      </c>
      <c r="D35" s="123">
        <v>228</v>
      </c>
      <c r="E35" s="317">
        <v>388</v>
      </c>
      <c r="F35" s="133">
        <f>555+29</f>
        <v>584</v>
      </c>
      <c r="G35" s="324">
        <f>B35/$B29*100</f>
        <v>0.6092098190288479</v>
      </c>
      <c r="H35" s="321">
        <f>C35/$C29*100</f>
        <v>0.730110775427996</v>
      </c>
      <c r="I35" s="328">
        <f>D35/$D29*100</f>
        <v>0.9225913486828795</v>
      </c>
      <c r="J35" s="321">
        <f>E35/$E29*100</f>
        <v>1.4766888677450047</v>
      </c>
      <c r="K35" s="129">
        <f>F35/$F29*100</f>
        <v>2.2721967162088554</v>
      </c>
    </row>
    <row r="36" spans="1:16" s="211" customFormat="1" ht="21.75" customHeight="1">
      <c r="A36" s="213" t="s">
        <v>372</v>
      </c>
      <c r="B36" s="313">
        <f>SUM(B37:B42)</f>
        <v>28426</v>
      </c>
      <c r="C36" s="215">
        <f>SUM(C37:C42)</f>
        <v>33203</v>
      </c>
      <c r="D36" s="214">
        <f>SUM(D37:D42)</f>
        <v>40301</v>
      </c>
      <c r="E36" s="319">
        <f>SUM(E37:E42)</f>
        <v>40340</v>
      </c>
      <c r="F36" s="216">
        <f>SUM(F37:F42)</f>
        <v>39414</v>
      </c>
      <c r="G36" s="326">
        <v>100</v>
      </c>
      <c r="H36" s="218">
        <v>100</v>
      </c>
      <c r="I36" s="217">
        <v>100</v>
      </c>
      <c r="J36" s="218">
        <v>100</v>
      </c>
      <c r="K36" s="217">
        <v>100</v>
      </c>
      <c r="L36" s="44"/>
      <c r="M36" s="44"/>
      <c r="N36" s="44"/>
      <c r="O36" s="44"/>
      <c r="P36" s="44"/>
    </row>
    <row r="37" spans="1:11" ht="15.75">
      <c r="A37" s="40" t="s">
        <v>61</v>
      </c>
      <c r="B37" s="310">
        <v>9</v>
      </c>
      <c r="C37" s="306">
        <v>9</v>
      </c>
      <c r="D37" s="122">
        <v>4</v>
      </c>
      <c r="E37" s="316">
        <v>3</v>
      </c>
      <c r="F37" s="132">
        <v>2</v>
      </c>
      <c r="G37" s="323">
        <f>B37/$B36*100</f>
        <v>0.03166115528037712</v>
      </c>
      <c r="H37" s="320">
        <f>C37/$C36*100</f>
        <v>0.027105984399000093</v>
      </c>
      <c r="I37" s="327">
        <f>D37/$D36*100</f>
        <v>0.009925312026996848</v>
      </c>
      <c r="J37" s="320">
        <f>E37/$E36*100</f>
        <v>0.007436787307882995</v>
      </c>
      <c r="K37" s="128">
        <f>F37/$F36*100</f>
        <v>0.005074339067336479</v>
      </c>
    </row>
    <row r="38" spans="1:11" ht="15.75">
      <c r="A38" s="40" t="s">
        <v>62</v>
      </c>
      <c r="B38" s="310">
        <v>9120</v>
      </c>
      <c r="C38" s="306">
        <v>9987</v>
      </c>
      <c r="D38" s="122">
        <v>12134</v>
      </c>
      <c r="E38" s="316">
        <v>11782</v>
      </c>
      <c r="F38" s="132">
        <v>10650</v>
      </c>
      <c r="G38" s="323">
        <f>B38/$B36*100</f>
        <v>32.08330401744882</v>
      </c>
      <c r="H38" s="320">
        <f>C38/$C36*100</f>
        <v>30.078607354757096</v>
      </c>
      <c r="I38" s="327">
        <f>D38/$D36*100</f>
        <v>30.108434033894945</v>
      </c>
      <c r="J38" s="320">
        <f>E38/$E36*100</f>
        <v>29.20674268715915</v>
      </c>
      <c r="K38" s="128">
        <f>F38/$F36*100</f>
        <v>27.020855533566753</v>
      </c>
    </row>
    <row r="39" spans="1:11" ht="15.75">
      <c r="A39" s="40" t="s">
        <v>63</v>
      </c>
      <c r="B39" s="310">
        <v>7325</v>
      </c>
      <c r="C39" s="306">
        <v>8411</v>
      </c>
      <c r="D39" s="122">
        <v>10390</v>
      </c>
      <c r="E39" s="316">
        <v>10739</v>
      </c>
      <c r="F39" s="132">
        <v>10878</v>
      </c>
      <c r="G39" s="323">
        <f>B39/$B36*100</f>
        <v>25.768662492084708</v>
      </c>
      <c r="H39" s="320">
        <f>C39/$C36*100</f>
        <v>25.33204830888775</v>
      </c>
      <c r="I39" s="327">
        <f>D39/$D36*100</f>
        <v>25.780997990124316</v>
      </c>
      <c r="J39" s="320">
        <f>E39/$E36*100</f>
        <v>26.621219633118493</v>
      </c>
      <c r="K39" s="128">
        <f>F39/$F36*100</f>
        <v>27.59933018724311</v>
      </c>
    </row>
    <row r="40" spans="1:11" ht="15.75">
      <c r="A40" s="40" t="s">
        <v>64</v>
      </c>
      <c r="B40" s="310">
        <v>7440</v>
      </c>
      <c r="C40" s="306">
        <v>8491</v>
      </c>
      <c r="D40" s="122">
        <v>9474</v>
      </c>
      <c r="E40" s="316">
        <v>9045</v>
      </c>
      <c r="F40" s="132">
        <v>8825</v>
      </c>
      <c r="G40" s="323">
        <f>B40/$B36*100</f>
        <v>26.173221698445087</v>
      </c>
      <c r="H40" s="320">
        <f>C40/$C36*100</f>
        <v>25.57299039243442</v>
      </c>
      <c r="I40" s="327">
        <f>D40/$D36*100</f>
        <v>23.508101535942036</v>
      </c>
      <c r="J40" s="320">
        <f>E40/$E36*100</f>
        <v>22.42191373326723</v>
      </c>
      <c r="K40" s="128">
        <f>F40/$F36*100</f>
        <v>22.390521134622215</v>
      </c>
    </row>
    <row r="41" spans="1:11" ht="15.75">
      <c r="A41" s="40" t="s">
        <v>65</v>
      </c>
      <c r="B41" s="310">
        <v>4261</v>
      </c>
      <c r="C41" s="306">
        <v>5934</v>
      </c>
      <c r="D41" s="122">
        <v>7711</v>
      </c>
      <c r="E41" s="316">
        <v>8021</v>
      </c>
      <c r="F41" s="132">
        <v>8171</v>
      </c>
      <c r="G41" s="323">
        <f>B41/$B36*100</f>
        <v>14.989798072187435</v>
      </c>
      <c r="H41" s="320">
        <f>C41/$C36*100</f>
        <v>17.87187904707406</v>
      </c>
      <c r="I41" s="327">
        <f>D41/$D36*100</f>
        <v>19.133520260043174</v>
      </c>
      <c r="J41" s="320">
        <f>E41/$E36*100</f>
        <v>19.8834903321765</v>
      </c>
      <c r="K41" s="128">
        <f>F41/$F36*100</f>
        <v>20.731212259603186</v>
      </c>
    </row>
    <row r="42" spans="1:11" ht="15.75">
      <c r="A42" s="54" t="s">
        <v>66</v>
      </c>
      <c r="B42" s="311">
        <v>271</v>
      </c>
      <c r="C42" s="307">
        <v>371</v>
      </c>
      <c r="D42" s="123">
        <v>588</v>
      </c>
      <c r="E42" s="317">
        <f>671+79</f>
        <v>750</v>
      </c>
      <c r="F42" s="133">
        <f>803+85</f>
        <v>888</v>
      </c>
      <c r="G42" s="324">
        <f>B42/$B36*100</f>
        <v>0.9533525645535776</v>
      </c>
      <c r="H42" s="321">
        <f>C42/$C36*100</f>
        <v>1.1173689124476704</v>
      </c>
      <c r="I42" s="328">
        <f>D42/$D36*100</f>
        <v>1.4590208679685368</v>
      </c>
      <c r="J42" s="321">
        <f>E42/$E36*100</f>
        <v>1.8591968269707486</v>
      </c>
      <c r="K42" s="129">
        <f>F42/$F36*100</f>
        <v>2.2530065458973967</v>
      </c>
    </row>
    <row r="43" spans="1:16" s="211" customFormat="1" ht="21.75" customHeight="1">
      <c r="A43" s="213" t="s">
        <v>373</v>
      </c>
      <c r="B43" s="313">
        <f>SUM(B44:B49)</f>
        <v>37516</v>
      </c>
      <c r="C43" s="215">
        <f>SUM(C44:C49)</f>
        <v>49922</v>
      </c>
      <c r="D43" s="214">
        <f>SUM(D44:D49)</f>
        <v>69266</v>
      </c>
      <c r="E43" s="319">
        <f>SUM(E44:E49)</f>
        <v>81012</v>
      </c>
      <c r="F43" s="216">
        <f>SUM(F44:F49)</f>
        <v>82390</v>
      </c>
      <c r="G43" s="326">
        <v>100</v>
      </c>
      <c r="H43" s="218">
        <v>100</v>
      </c>
      <c r="I43" s="217">
        <v>100</v>
      </c>
      <c r="J43" s="218">
        <v>100</v>
      </c>
      <c r="K43" s="217">
        <v>100</v>
      </c>
      <c r="L43" s="44"/>
      <c r="M43" s="44"/>
      <c r="N43" s="44"/>
      <c r="O43" s="44"/>
      <c r="P43" s="44"/>
    </row>
    <row r="44" spans="1:11" ht="15.75">
      <c r="A44" s="40" t="s">
        <v>61</v>
      </c>
      <c r="B44" s="310">
        <v>9</v>
      </c>
      <c r="C44" s="306">
        <v>5</v>
      </c>
      <c r="D44" s="122">
        <v>8</v>
      </c>
      <c r="E44" s="316">
        <v>3</v>
      </c>
      <c r="F44" s="132">
        <v>2</v>
      </c>
      <c r="G44" s="323">
        <f>B44/$B43*100</f>
        <v>0.023989764367203327</v>
      </c>
      <c r="H44" s="320">
        <f>C44/$C43*100</f>
        <v>0.010015624374023476</v>
      </c>
      <c r="I44" s="327">
        <f>D44/$D43*100</f>
        <v>0.01154967805272428</v>
      </c>
      <c r="J44" s="320">
        <f>E44/$E43*100</f>
        <v>0.003703155088135091</v>
      </c>
      <c r="K44" s="128">
        <f>F44/$F43*100</f>
        <v>0.0024274790629930814</v>
      </c>
    </row>
    <row r="45" spans="1:11" ht="15.75">
      <c r="A45" s="40" t="s">
        <v>62</v>
      </c>
      <c r="B45" s="310">
        <v>13070</v>
      </c>
      <c r="C45" s="306">
        <v>17279</v>
      </c>
      <c r="D45" s="122">
        <v>23992</v>
      </c>
      <c r="E45" s="316">
        <v>25698</v>
      </c>
      <c r="F45" s="132">
        <v>23475</v>
      </c>
      <c r="G45" s="323">
        <f>B45/$B43*100</f>
        <v>34.83846891992749</v>
      </c>
      <c r="H45" s="320">
        <f>C45/$C43*100</f>
        <v>34.611994711750334</v>
      </c>
      <c r="I45" s="327">
        <f>D45/$D43*100</f>
        <v>34.637484480120115</v>
      </c>
      <c r="J45" s="320">
        <f>E45/$E43*100</f>
        <v>31.721226484965193</v>
      </c>
      <c r="K45" s="128">
        <f>F45/$F43*100</f>
        <v>28.492535501881296</v>
      </c>
    </row>
    <row r="46" spans="1:11" ht="15.75">
      <c r="A46" s="40" t="s">
        <v>63</v>
      </c>
      <c r="B46" s="310">
        <v>9131</v>
      </c>
      <c r="C46" s="306">
        <v>12012</v>
      </c>
      <c r="D46" s="122">
        <v>17355</v>
      </c>
      <c r="E46" s="316">
        <v>20914</v>
      </c>
      <c r="F46" s="132">
        <v>21633</v>
      </c>
      <c r="G46" s="323">
        <f>B46/$B43*100</f>
        <v>24.33894871521484</v>
      </c>
      <c r="H46" s="320">
        <f>C46/$C43*100</f>
        <v>24.061535996154003</v>
      </c>
      <c r="I46" s="327">
        <f>D46/$D43*100</f>
        <v>25.055582825628736</v>
      </c>
      <c r="J46" s="320">
        <f>E46/$E43*100</f>
        <v>25.8159285044191</v>
      </c>
      <c r="K46" s="128">
        <f>F46/$F43*100</f>
        <v>26.25682728486467</v>
      </c>
    </row>
    <row r="47" spans="1:11" ht="15.75">
      <c r="A47" s="40" t="s">
        <v>64</v>
      </c>
      <c r="B47" s="310">
        <v>9403</v>
      </c>
      <c r="C47" s="306">
        <v>11952</v>
      </c>
      <c r="D47" s="122">
        <v>15377</v>
      </c>
      <c r="E47" s="316">
        <v>17397</v>
      </c>
      <c r="F47" s="132">
        <v>17350</v>
      </c>
      <c r="G47" s="323">
        <f>B47/$B43*100</f>
        <v>25.06397270497921</v>
      </c>
      <c r="H47" s="320">
        <f>C47/$C43*100</f>
        <v>23.94134850366572</v>
      </c>
      <c r="I47" s="327">
        <f>D47/$D43*100</f>
        <v>22.199924927092656</v>
      </c>
      <c r="J47" s="320">
        <f>E47/$E43*100</f>
        <v>21.474596356095393</v>
      </c>
      <c r="K47" s="128">
        <f>F47/$F43*100</f>
        <v>21.058380871464983</v>
      </c>
    </row>
    <row r="48" spans="1:11" ht="15.75">
      <c r="A48" s="40" t="s">
        <v>65</v>
      </c>
      <c r="B48" s="310">
        <v>5537</v>
      </c>
      <c r="C48" s="306">
        <v>8139</v>
      </c>
      <c r="D48" s="122">
        <v>11588</v>
      </c>
      <c r="E48" s="316">
        <v>15516</v>
      </c>
      <c r="F48" s="132">
        <v>17802</v>
      </c>
      <c r="G48" s="323">
        <f>B48/$B43*100</f>
        <v>14.759036144578314</v>
      </c>
      <c r="H48" s="320">
        <f>C48/$C43*100</f>
        <v>16.303433356035416</v>
      </c>
      <c r="I48" s="327">
        <f>D48/$D43*100</f>
        <v>16.72970865937112</v>
      </c>
      <c r="J48" s="320">
        <f>E48/$E43*100</f>
        <v>19.15271811583469</v>
      </c>
      <c r="K48" s="128">
        <f>F48/$F43*100</f>
        <v>21.60699113970142</v>
      </c>
    </row>
    <row r="49" spans="1:11" ht="15.75">
      <c r="A49" s="54" t="s">
        <v>66</v>
      </c>
      <c r="B49" s="311">
        <v>366</v>
      </c>
      <c r="C49" s="307">
        <v>535</v>
      </c>
      <c r="D49" s="123">
        <v>946</v>
      </c>
      <c r="E49" s="317">
        <v>1484</v>
      </c>
      <c r="F49" s="133">
        <f>1901+227</f>
        <v>2128</v>
      </c>
      <c r="G49" s="324">
        <f>B49/$B43*100</f>
        <v>0.9755837509329353</v>
      </c>
      <c r="H49" s="321">
        <f>C49/$C43*100</f>
        <v>1.071671808020512</v>
      </c>
      <c r="I49" s="328">
        <f>D49/$D43*100</f>
        <v>1.3657494297346462</v>
      </c>
      <c r="J49" s="321">
        <f>E49/$E43*100</f>
        <v>1.8318273835974916</v>
      </c>
      <c r="K49" s="129">
        <f>F49/$F43*100</f>
        <v>2.582837723024639</v>
      </c>
    </row>
    <row r="50" ht="19.5" customHeight="1">
      <c r="A50" s="196"/>
    </row>
  </sheetData>
  <mergeCells count="6">
    <mergeCell ref="A6:A7"/>
    <mergeCell ref="B7:F7"/>
    <mergeCell ref="G7:K7"/>
    <mergeCell ref="A2:K2"/>
    <mergeCell ref="A3:K3"/>
    <mergeCell ref="A4:K4"/>
  </mergeCells>
  <printOptions/>
  <pageMargins left="1" right="0.32" top="1" bottom="0.5905511811023623" header="0.3937007874015748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="75" zoomScaleNormal="75" workbookViewId="0" topLeftCell="A9">
      <selection activeCell="L33" sqref="L33"/>
    </sheetView>
  </sheetViews>
  <sheetFormatPr defaultColWidth="8.796875" defaultRowHeight="15"/>
  <cols>
    <col min="1" max="1" width="15" style="0" customWidth="1"/>
    <col min="2" max="2" width="7.59765625" style="0" customWidth="1"/>
    <col min="3" max="3" width="8" style="0" customWidth="1"/>
    <col min="4" max="4" width="7.59765625" style="0" customWidth="1"/>
    <col min="5" max="5" width="8.09765625" style="0" customWidth="1"/>
    <col min="6" max="6" width="7.59765625" style="0" customWidth="1"/>
    <col min="7" max="7" width="8.09765625" style="0" customWidth="1"/>
    <col min="8" max="8" width="7.59765625" style="0" customWidth="1"/>
    <col min="9" max="9" width="8.09765625" style="0" customWidth="1"/>
    <col min="10" max="16384" width="10.19921875" style="0" customWidth="1"/>
  </cols>
  <sheetData>
    <row r="1" spans="1:9" ht="15.75">
      <c r="A1" s="420" t="s">
        <v>58</v>
      </c>
      <c r="B1" s="420"/>
      <c r="C1" s="420"/>
      <c r="D1" s="420"/>
      <c r="E1" s="420"/>
      <c r="F1" s="420"/>
      <c r="G1" s="420"/>
      <c r="H1" s="420"/>
      <c r="I1" s="420"/>
    </row>
    <row r="2" spans="1:9" ht="15.75">
      <c r="A2" s="420" t="s">
        <v>0</v>
      </c>
      <c r="B2" s="420"/>
      <c r="C2" s="420"/>
      <c r="D2" s="420"/>
      <c r="E2" s="420"/>
      <c r="F2" s="420"/>
      <c r="G2" s="420"/>
      <c r="H2" s="420"/>
      <c r="I2" s="420"/>
    </row>
    <row r="3" spans="1:9" ht="15.75">
      <c r="A3" s="420" t="s">
        <v>99</v>
      </c>
      <c r="B3" s="420"/>
      <c r="C3" s="420"/>
      <c r="D3" s="420"/>
      <c r="E3" s="420"/>
      <c r="F3" s="420"/>
      <c r="G3" s="420"/>
      <c r="H3" s="420"/>
      <c r="I3" s="420"/>
    </row>
    <row r="5" spans="2:6" ht="15.75">
      <c r="B5" s="97" t="s">
        <v>100</v>
      </c>
      <c r="C5" s="97" t="s">
        <v>101</v>
      </c>
      <c r="D5" s="97" t="s">
        <v>102</v>
      </c>
      <c r="E5" s="97" t="s">
        <v>103</v>
      </c>
      <c r="F5">
        <v>2003</v>
      </c>
    </row>
    <row r="6" spans="1:6" ht="15.75">
      <c r="A6" s="52" t="s">
        <v>61</v>
      </c>
      <c r="B6">
        <v>0.017614295519287653</v>
      </c>
      <c r="C6">
        <v>0.014483307987544356</v>
      </c>
      <c r="D6">
        <v>0.017280037763204477</v>
      </c>
      <c r="E6">
        <v>0.007623235622176393</v>
      </c>
      <c r="F6">
        <v>0.002017194566484716</v>
      </c>
    </row>
    <row r="7" spans="1:6" ht="15.75">
      <c r="A7" s="52" t="s">
        <v>62</v>
      </c>
      <c r="B7">
        <v>35.87728302528562</v>
      </c>
      <c r="C7">
        <v>34.894944290990345</v>
      </c>
      <c r="D7">
        <v>34.339649678844175</v>
      </c>
      <c r="E7">
        <v>32.267952719890225</v>
      </c>
      <c r="F7">
        <v>29.587403023371216</v>
      </c>
    </row>
    <row r="8" spans="1:6" ht="15.75">
      <c r="A8" s="52" t="s">
        <v>63</v>
      </c>
      <c r="B8">
        <v>26.42508761593547</v>
      </c>
      <c r="C8">
        <v>26.215304718454842</v>
      </c>
      <c r="D8">
        <v>26.844327932970312</v>
      </c>
      <c r="E8">
        <v>27.421580978823457</v>
      </c>
      <c r="F8">
        <v>28.188276872057415</v>
      </c>
    </row>
    <row r="9" spans="1:6" ht="15.75">
      <c r="A9" s="52" t="s">
        <v>64</v>
      </c>
      <c r="B9">
        <v>23.48653721171776</v>
      </c>
      <c r="C9">
        <v>23.011390087210202</v>
      </c>
      <c r="D9">
        <v>21.767790009609385</v>
      </c>
      <c r="E9">
        <v>21.209446392604658</v>
      </c>
      <c r="F9">
        <v>21.00545045971864</v>
      </c>
    </row>
    <row r="10" spans="1:6" ht="15.75">
      <c r="A10" s="52" t="s">
        <v>65</v>
      </c>
      <c r="B10">
        <v>13.225906376982369</v>
      </c>
      <c r="C10">
        <v>14.842287121235634</v>
      </c>
      <c r="D10">
        <v>15.745064652629095</v>
      </c>
      <c r="E10">
        <v>17.429926415715098</v>
      </c>
      <c r="F10">
        <v>18.997938427153052</v>
      </c>
    </row>
    <row r="11" spans="1:6" ht="15.75">
      <c r="A11" s="53" t="s">
        <v>66</v>
      </c>
      <c r="B11">
        <v>0.9675714745594908</v>
      </c>
      <c r="C11">
        <v>1.0215904741214321</v>
      </c>
      <c r="D11">
        <v>1.285887688183826</v>
      </c>
      <c r="E11">
        <v>1.6634702573443856</v>
      </c>
      <c r="F11">
        <v>2.218914023133187</v>
      </c>
    </row>
  </sheetData>
  <mergeCells count="3">
    <mergeCell ref="A1:I1"/>
    <mergeCell ref="A2:I2"/>
    <mergeCell ref="A3:I3"/>
  </mergeCells>
  <printOptions/>
  <pageMargins left="1.18" right="0.58" top="0.8" bottom="0.6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4"/>
  <sheetViews>
    <sheetView view="pageBreakPreview" zoomScale="90" zoomScaleSheetLayoutView="90" workbookViewId="0" topLeftCell="A1">
      <selection activeCell="E9" sqref="E9"/>
    </sheetView>
  </sheetViews>
  <sheetFormatPr defaultColWidth="8.796875" defaultRowHeight="15"/>
  <cols>
    <col min="1" max="1" width="19.59765625" style="0" customWidth="1"/>
    <col min="2" max="2" width="7.59765625" style="0" customWidth="1"/>
    <col min="3" max="3" width="8" style="0" customWidth="1"/>
    <col min="4" max="4" width="7.59765625" style="0" customWidth="1"/>
    <col min="5" max="6" width="8.09765625" style="0" customWidth="1"/>
    <col min="7" max="7" width="7.59765625" style="0" customWidth="1"/>
    <col min="8" max="8" width="8.09765625" style="0" customWidth="1"/>
    <col min="9" max="9" width="7.59765625" style="0" customWidth="1"/>
    <col min="10" max="11" width="8.09765625" style="0" customWidth="1"/>
    <col min="12" max="16384" width="10.19921875" style="0" customWidth="1"/>
  </cols>
  <sheetData>
    <row r="1" spans="10:11" ht="15.75">
      <c r="J1" s="149"/>
      <c r="K1" s="149" t="s">
        <v>108</v>
      </c>
    </row>
    <row r="2" spans="1:11" ht="15.75">
      <c r="A2" s="420" t="s">
        <v>396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ht="15.75">
      <c r="A3" s="420" t="s">
        <v>402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1:11" ht="15.75">
      <c r="A4" s="439" t="s">
        <v>398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</row>
    <row r="6" spans="1:24" s="34" customFormat="1" ht="12" customHeight="1">
      <c r="A6" s="431" t="s">
        <v>13</v>
      </c>
      <c r="B6" s="308">
        <v>1999</v>
      </c>
      <c r="C6" s="116">
        <v>2000</v>
      </c>
      <c r="D6" s="117">
        <v>2001</v>
      </c>
      <c r="E6" s="314">
        <v>2002</v>
      </c>
      <c r="F6" s="130">
        <v>2003</v>
      </c>
      <c r="G6" s="308">
        <v>1999</v>
      </c>
      <c r="H6" s="116">
        <v>2000</v>
      </c>
      <c r="I6" s="117">
        <v>2001</v>
      </c>
      <c r="J6" s="116">
        <v>2002</v>
      </c>
      <c r="K6" s="117">
        <v>2003</v>
      </c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s="34" customFormat="1" ht="12" customHeight="1">
      <c r="A7" s="432"/>
      <c r="B7" s="433" t="s">
        <v>59</v>
      </c>
      <c r="C7" s="434"/>
      <c r="D7" s="434"/>
      <c r="E7" s="434"/>
      <c r="F7" s="435"/>
      <c r="G7" s="436" t="s">
        <v>60</v>
      </c>
      <c r="H7" s="437"/>
      <c r="I7" s="437"/>
      <c r="J7" s="437"/>
      <c r="K7" s="438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17" s="35" customFormat="1" ht="21.75" customHeight="1">
      <c r="A8" s="194" t="s">
        <v>143</v>
      </c>
      <c r="B8" s="309">
        <f>SUM(B9:B13)</f>
        <v>164639</v>
      </c>
      <c r="C8" s="118">
        <f>SUM(C9:C13)</f>
        <v>193326</v>
      </c>
      <c r="D8" s="119">
        <f>SUM(D9:D13)</f>
        <v>237268</v>
      </c>
      <c r="E8" s="315">
        <f>SUM(E9:E13)</f>
        <v>249238</v>
      </c>
      <c r="F8" s="131">
        <f>SUM(F9:F13)</f>
        <v>247869</v>
      </c>
      <c r="G8" s="322">
        <v>100</v>
      </c>
      <c r="H8" s="121">
        <v>100</v>
      </c>
      <c r="I8" s="120">
        <v>100</v>
      </c>
      <c r="J8" s="121">
        <v>100</v>
      </c>
      <c r="K8" s="120">
        <v>100</v>
      </c>
      <c r="L8" s="44"/>
      <c r="M8" s="44"/>
      <c r="N8" s="44"/>
      <c r="O8" s="44"/>
      <c r="P8" s="44"/>
      <c r="Q8" s="44"/>
    </row>
    <row r="9" spans="1:11" ht="15.75">
      <c r="A9" s="66" t="s">
        <v>67</v>
      </c>
      <c r="B9" s="310">
        <f aca="true" t="shared" si="0" ref="B9:E13">B15+B21+B27+B33+B39</f>
        <v>2652</v>
      </c>
      <c r="C9" s="355">
        <f t="shared" si="0"/>
        <v>4023</v>
      </c>
      <c r="D9" s="356">
        <f t="shared" si="0"/>
        <v>6165</v>
      </c>
      <c r="E9" s="316">
        <f t="shared" si="0"/>
        <v>8051</v>
      </c>
      <c r="F9" s="359">
        <f>F15+F21+F27+F33+F39</f>
        <v>8942</v>
      </c>
      <c r="G9" s="323">
        <f>B9/$B$8*100</f>
        <v>1.6107969557638226</v>
      </c>
      <c r="H9" s="320">
        <f>C9/$C$8*100</f>
        <v>2.080941001210391</v>
      </c>
      <c r="I9" s="327">
        <f>D9/$D$8*100</f>
        <v>2.5983276295159903</v>
      </c>
      <c r="J9" s="320">
        <f>E9/$E$8*100</f>
        <v>3.2302457891653757</v>
      </c>
      <c r="K9" s="128">
        <f>F9/$F$8*100</f>
        <v>3.6075507627012655</v>
      </c>
    </row>
    <row r="10" spans="1:11" ht="15.75">
      <c r="A10" s="66" t="s">
        <v>375</v>
      </c>
      <c r="B10" s="310">
        <f t="shared" si="0"/>
        <v>34955</v>
      </c>
      <c r="C10" s="355">
        <f t="shared" si="0"/>
        <v>40629</v>
      </c>
      <c r="D10" s="356">
        <f t="shared" si="0"/>
        <v>50246</v>
      </c>
      <c r="E10" s="316">
        <f t="shared" si="0"/>
        <v>51956</v>
      </c>
      <c r="F10" s="359">
        <f>F16+F22+F28+F34+F40</f>
        <v>51166</v>
      </c>
      <c r="G10" s="323">
        <f>B10/$B$8*100</f>
        <v>21.231299995748273</v>
      </c>
      <c r="H10" s="320">
        <f>C10/$C$8*100</f>
        <v>21.015797150926417</v>
      </c>
      <c r="I10" s="327">
        <f>D10/$D$8*100</f>
        <v>21.176897010974933</v>
      </c>
      <c r="J10" s="320">
        <f>E10/$E$8*100</f>
        <v>20.845938420305092</v>
      </c>
      <c r="K10" s="128">
        <f>F10/$F$8*100</f>
        <v>20.64235543775139</v>
      </c>
    </row>
    <row r="11" spans="1:11" ht="15.75">
      <c r="A11" s="66" t="s">
        <v>69</v>
      </c>
      <c r="B11" s="310">
        <f t="shared" si="0"/>
        <v>9193</v>
      </c>
      <c r="C11" s="355">
        <f t="shared" si="0"/>
        <v>10585</v>
      </c>
      <c r="D11" s="356">
        <f t="shared" si="0"/>
        <v>12586</v>
      </c>
      <c r="E11" s="316">
        <f t="shared" si="0"/>
        <v>13121</v>
      </c>
      <c r="F11" s="359">
        <f>F17+F23+F29+F35+F41</f>
        <v>13638</v>
      </c>
      <c r="G11" s="323">
        <f>B11/$B$8*100</f>
        <v>5.583731679614186</v>
      </c>
      <c r="H11" s="320">
        <f>C11/$C$8*100</f>
        <v>5.475207680291321</v>
      </c>
      <c r="I11" s="327">
        <f>D11/$D$8*100</f>
        <v>5.304550128968087</v>
      </c>
      <c r="J11" s="320">
        <f>E11/$E$8*100</f>
        <v>5.264446031504024</v>
      </c>
      <c r="K11" s="128">
        <f>F11/$F$8*100</f>
        <v>5.502099899543711</v>
      </c>
    </row>
    <row r="12" spans="1:11" ht="15.75">
      <c r="A12" s="66" t="s">
        <v>70</v>
      </c>
      <c r="B12" s="310">
        <f t="shared" si="0"/>
        <v>67403</v>
      </c>
      <c r="C12" s="355">
        <f t="shared" si="0"/>
        <v>76740</v>
      </c>
      <c r="D12" s="356">
        <f t="shared" si="0"/>
        <v>95563</v>
      </c>
      <c r="E12" s="316">
        <f t="shared" si="0"/>
        <v>99818</v>
      </c>
      <c r="F12" s="359">
        <f>F18+F24+F30+F36+F42</f>
        <v>97487</v>
      </c>
      <c r="G12" s="323">
        <f>B12/$B$8*100</f>
        <v>40.93987451332916</v>
      </c>
      <c r="H12" s="320">
        <f>C12/$C$8*100</f>
        <v>39.69460910586264</v>
      </c>
      <c r="I12" s="327">
        <f>D12/$D$8*100</f>
        <v>40.27639631134413</v>
      </c>
      <c r="J12" s="320">
        <f>E12/$E$8*100</f>
        <v>40.04927017549491</v>
      </c>
      <c r="K12" s="128">
        <f>F12/$F$8*100</f>
        <v>39.3300493405791</v>
      </c>
    </row>
    <row r="13" spans="1:11" ht="15.75">
      <c r="A13" s="221" t="s">
        <v>407</v>
      </c>
      <c r="B13" s="311">
        <f t="shared" si="0"/>
        <v>50436</v>
      </c>
      <c r="C13" s="357">
        <f t="shared" si="0"/>
        <v>61349</v>
      </c>
      <c r="D13" s="358">
        <f t="shared" si="0"/>
        <v>72708</v>
      </c>
      <c r="E13" s="317">
        <f t="shared" si="0"/>
        <v>76292</v>
      </c>
      <c r="F13" s="360">
        <f>F19+F25+F31+F37+F43</f>
        <v>76636</v>
      </c>
      <c r="G13" s="324">
        <f>B13/$B$8*100</f>
        <v>30.63429685554456</v>
      </c>
      <c r="H13" s="321">
        <f>C13/$C$8*100</f>
        <v>31.733445061709237</v>
      </c>
      <c r="I13" s="328">
        <f>D13/$D$8*100</f>
        <v>30.643828919196856</v>
      </c>
      <c r="J13" s="321">
        <f>E13/$E$8*100</f>
        <v>30.610099583530605</v>
      </c>
      <c r="K13" s="129">
        <f>F13/$F$8*100</f>
        <v>30.917944559424537</v>
      </c>
    </row>
    <row r="14" spans="1:17" s="211" customFormat="1" ht="21.75" customHeight="1">
      <c r="A14" s="212" t="s">
        <v>369</v>
      </c>
      <c r="B14" s="312">
        <f>SUM(B15:B19)</f>
        <v>43072</v>
      </c>
      <c r="C14" s="207">
        <f>SUM(C15:C19)</f>
        <v>48971</v>
      </c>
      <c r="D14" s="206">
        <f>SUM(D15:D19)</f>
        <v>56198</v>
      </c>
      <c r="E14" s="318">
        <f>SUM(E15:E19)</f>
        <v>56312</v>
      </c>
      <c r="F14" s="208">
        <f>SUM(F15:F19)</f>
        <v>55188</v>
      </c>
      <c r="G14" s="325">
        <v>100</v>
      </c>
      <c r="H14" s="210">
        <v>100</v>
      </c>
      <c r="I14" s="209">
        <v>100</v>
      </c>
      <c r="J14" s="210">
        <v>100</v>
      </c>
      <c r="K14" s="209">
        <v>100</v>
      </c>
      <c r="L14" s="44"/>
      <c r="M14" s="44"/>
      <c r="N14" s="44"/>
      <c r="O14" s="44"/>
      <c r="P14" s="44"/>
      <c r="Q14" s="44"/>
    </row>
    <row r="15" spans="1:11" ht="15.75">
      <c r="A15" s="66" t="s">
        <v>67</v>
      </c>
      <c r="B15" s="310">
        <v>577</v>
      </c>
      <c r="C15" s="306">
        <v>898</v>
      </c>
      <c r="D15" s="122">
        <v>1281</v>
      </c>
      <c r="E15" s="316">
        <v>1676</v>
      </c>
      <c r="F15" s="132">
        <v>1849</v>
      </c>
      <c r="G15" s="323">
        <f>B15/$B$14*100</f>
        <v>1.339617384843982</v>
      </c>
      <c r="H15" s="320">
        <f>C15/$C$14*100</f>
        <v>1.8337383349329197</v>
      </c>
      <c r="I15" s="327">
        <f>D15/$D$14*100</f>
        <v>2.279440549485747</v>
      </c>
      <c r="J15" s="320">
        <f>E15/$E$14*100</f>
        <v>2.9762750390680495</v>
      </c>
      <c r="K15" s="128">
        <f>F15/$F$14*100</f>
        <v>3.350366021598898</v>
      </c>
    </row>
    <row r="16" spans="1:11" ht="15.75">
      <c r="A16" s="66" t="s">
        <v>375</v>
      </c>
      <c r="B16" s="310">
        <v>10117</v>
      </c>
      <c r="C16" s="306">
        <v>11867</v>
      </c>
      <c r="D16" s="122">
        <v>13699</v>
      </c>
      <c r="E16" s="316">
        <v>13495</v>
      </c>
      <c r="F16" s="132">
        <v>13480</v>
      </c>
      <c r="G16" s="323">
        <f>B16/$B$14*100</f>
        <v>23.488577265973255</v>
      </c>
      <c r="H16" s="320">
        <f>C16/$C$14*100</f>
        <v>24.2327091543975</v>
      </c>
      <c r="I16" s="327">
        <f>D16/$D$14*100</f>
        <v>24.376312324282004</v>
      </c>
      <c r="J16" s="320">
        <f>E16/$E$14*100</f>
        <v>23.96469668987072</v>
      </c>
      <c r="K16" s="128">
        <f>F16/$F$14*100</f>
        <v>24.42559976806552</v>
      </c>
    </row>
    <row r="17" spans="1:11" ht="15.75">
      <c r="A17" s="66" t="s">
        <v>69</v>
      </c>
      <c r="B17" s="310">
        <v>2458</v>
      </c>
      <c r="C17" s="306">
        <v>2842</v>
      </c>
      <c r="D17" s="122">
        <v>3110</v>
      </c>
      <c r="E17" s="316">
        <v>3036</v>
      </c>
      <c r="F17" s="132">
        <v>3103</v>
      </c>
      <c r="G17" s="323">
        <f>B17/$B$14*100</f>
        <v>5.706723625557206</v>
      </c>
      <c r="H17" s="320">
        <f>C17/$C$14*100</f>
        <v>5.803434685834474</v>
      </c>
      <c r="I17" s="327">
        <f>D17/$D$14*100</f>
        <v>5.534004768852984</v>
      </c>
      <c r="J17" s="320">
        <f>E17/$E$14*100</f>
        <v>5.391390822560023</v>
      </c>
      <c r="K17" s="128">
        <f>F17/$F$14*100</f>
        <v>5.6225991157498</v>
      </c>
    </row>
    <row r="18" spans="1:11" ht="15.75">
      <c r="A18" s="66" t="s">
        <v>70</v>
      </c>
      <c r="B18" s="310">
        <v>17924</v>
      </c>
      <c r="C18" s="306">
        <v>20391</v>
      </c>
      <c r="D18" s="122">
        <v>23971</v>
      </c>
      <c r="E18" s="316">
        <v>24145</v>
      </c>
      <c r="F18" s="132">
        <v>23118</v>
      </c>
      <c r="G18" s="323">
        <f>B18/$B$14*100</f>
        <v>41.61404160475483</v>
      </c>
      <c r="H18" s="320">
        <f>C18/$C$14*100</f>
        <v>41.6389291621572</v>
      </c>
      <c r="I18" s="327">
        <f>D18/$D$14*100</f>
        <v>42.65454286629418</v>
      </c>
      <c r="J18" s="320">
        <f>E18/$E$14*100</f>
        <v>42.877184259127716</v>
      </c>
      <c r="K18" s="128">
        <f>F18/$F$14*100</f>
        <v>41.8895412046097</v>
      </c>
    </row>
    <row r="19" spans="1:11" ht="15.75">
      <c r="A19" s="221" t="s">
        <v>407</v>
      </c>
      <c r="B19" s="310">
        <v>11996</v>
      </c>
      <c r="C19" s="306">
        <v>12973</v>
      </c>
      <c r="D19" s="122">
        <v>14137</v>
      </c>
      <c r="E19" s="316">
        <v>13960</v>
      </c>
      <c r="F19" s="132">
        <v>13638</v>
      </c>
      <c r="G19" s="323">
        <f>B19/$B$14*100</f>
        <v>27.851040118870728</v>
      </c>
      <c r="H19" s="320">
        <f>C19/$C$14*100</f>
        <v>26.49118866267791</v>
      </c>
      <c r="I19" s="327">
        <f>D19/$D$14*100</f>
        <v>25.155699491085095</v>
      </c>
      <c r="J19" s="320">
        <f>E19/$E$14*100</f>
        <v>24.79045318937349</v>
      </c>
      <c r="K19" s="128">
        <f>F19/$F$14*100</f>
        <v>24.711893889976082</v>
      </c>
    </row>
    <row r="20" spans="1:17" s="211" customFormat="1" ht="21.75" customHeight="1">
      <c r="A20" s="213" t="s">
        <v>370</v>
      </c>
      <c r="B20" s="313">
        <f>SUM(B21:B25)</f>
        <v>38882</v>
      </c>
      <c r="C20" s="215">
        <f>SUM(C21:C25)</f>
        <v>41370</v>
      </c>
      <c r="D20" s="214">
        <f>SUM(D21:D25)</f>
        <v>46790</v>
      </c>
      <c r="E20" s="319">
        <f>SUM(E21:E25)</f>
        <v>45299</v>
      </c>
      <c r="F20" s="216">
        <f>SUM(F21:F25)</f>
        <v>45175</v>
      </c>
      <c r="G20" s="326">
        <v>100</v>
      </c>
      <c r="H20" s="218">
        <v>100</v>
      </c>
      <c r="I20" s="217">
        <v>100</v>
      </c>
      <c r="J20" s="218">
        <v>100</v>
      </c>
      <c r="K20" s="217">
        <v>100</v>
      </c>
      <c r="L20" s="44"/>
      <c r="M20" s="44"/>
      <c r="N20" s="44"/>
      <c r="O20" s="44"/>
      <c r="P20" s="44"/>
      <c r="Q20" s="44"/>
    </row>
    <row r="21" spans="1:11" ht="15.75">
      <c r="A21" s="66" t="s">
        <v>67</v>
      </c>
      <c r="B21" s="310">
        <v>402</v>
      </c>
      <c r="C21" s="306">
        <v>618</v>
      </c>
      <c r="D21" s="122">
        <v>876</v>
      </c>
      <c r="E21" s="316">
        <v>1216</v>
      </c>
      <c r="F21" s="132">
        <v>1439</v>
      </c>
      <c r="G21" s="323">
        <f>B21/$B20*100</f>
        <v>1.0338974332596058</v>
      </c>
      <c r="H21" s="320">
        <f>C21/$C20*100</f>
        <v>1.4938361131254532</v>
      </c>
      <c r="I21" s="327">
        <f>D21/$D20*100</f>
        <v>1.8721949134430433</v>
      </c>
      <c r="J21" s="320">
        <f>E21/$E20*100</f>
        <v>2.684385968785183</v>
      </c>
      <c r="K21" s="128">
        <f>F21/$F20*100</f>
        <v>3.185390149418926</v>
      </c>
    </row>
    <row r="22" spans="1:11" ht="15.75">
      <c r="A22" s="66" t="s">
        <v>375</v>
      </c>
      <c r="B22" s="310">
        <v>7923</v>
      </c>
      <c r="C22" s="306">
        <v>8685</v>
      </c>
      <c r="D22" s="122">
        <v>9989</v>
      </c>
      <c r="E22" s="316">
        <v>9650</v>
      </c>
      <c r="F22" s="132">
        <v>9719</v>
      </c>
      <c r="G22" s="323">
        <f>B22/$B20*100</f>
        <v>20.377038218198653</v>
      </c>
      <c r="H22" s="320">
        <f>C22/$C20*100</f>
        <v>20.9934735315446</v>
      </c>
      <c r="I22" s="327">
        <f>D22/$D20*100</f>
        <v>21.348578756144477</v>
      </c>
      <c r="J22" s="320">
        <f>E22/$E20*100</f>
        <v>21.302898518731098</v>
      </c>
      <c r="K22" s="128">
        <f>F22/$F20*100</f>
        <v>21.514111787493082</v>
      </c>
    </row>
    <row r="23" spans="1:11" ht="15.75">
      <c r="A23" s="66" t="s">
        <v>69</v>
      </c>
      <c r="B23" s="310">
        <v>2010</v>
      </c>
      <c r="C23" s="306">
        <v>2209</v>
      </c>
      <c r="D23" s="122">
        <v>2431</v>
      </c>
      <c r="E23" s="316">
        <v>2214</v>
      </c>
      <c r="F23" s="132">
        <v>2330</v>
      </c>
      <c r="G23" s="323">
        <f>B23/$B20*100</f>
        <v>5.16948716629803</v>
      </c>
      <c r="H23" s="320">
        <f>C23/$C20*100</f>
        <v>5.339618080734832</v>
      </c>
      <c r="I23" s="327">
        <f>D23/$D20*100</f>
        <v>5.1955546056849755</v>
      </c>
      <c r="J23" s="320">
        <f>E23/$E20*100</f>
        <v>4.887525110929601</v>
      </c>
      <c r="K23" s="128">
        <f>F23/$F20*100</f>
        <v>5.157719977863863</v>
      </c>
    </row>
    <row r="24" spans="1:11" ht="15.75">
      <c r="A24" s="66" t="s">
        <v>70</v>
      </c>
      <c r="B24" s="310">
        <v>16291</v>
      </c>
      <c r="C24" s="306">
        <v>17195</v>
      </c>
      <c r="D24" s="122">
        <v>19631</v>
      </c>
      <c r="E24" s="316">
        <v>18764</v>
      </c>
      <c r="F24" s="132">
        <v>18349</v>
      </c>
      <c r="G24" s="323">
        <f>B24/$B20*100</f>
        <v>41.89856488863742</v>
      </c>
      <c r="H24" s="320">
        <f>C24/$C20*100</f>
        <v>41.56393521875755</v>
      </c>
      <c r="I24" s="327">
        <f>D24/$D20*100</f>
        <v>41.955546056849755</v>
      </c>
      <c r="J24" s="320">
        <f>E24/$E20*100</f>
        <v>41.422547959116095</v>
      </c>
      <c r="K24" s="128">
        <f>F24/$F20*100</f>
        <v>40.61759822910902</v>
      </c>
    </row>
    <row r="25" spans="1:11" ht="15.75">
      <c r="A25" s="221" t="s">
        <v>407</v>
      </c>
      <c r="B25" s="310">
        <v>12256</v>
      </c>
      <c r="C25" s="306">
        <v>12663</v>
      </c>
      <c r="D25" s="122">
        <v>13863</v>
      </c>
      <c r="E25" s="316">
        <v>13455</v>
      </c>
      <c r="F25" s="132">
        <v>13338</v>
      </c>
      <c r="G25" s="323">
        <f>B25/$B20*100</f>
        <v>31.521012293606297</v>
      </c>
      <c r="H25" s="320">
        <f>C25/$C20*100</f>
        <v>30.609137055837564</v>
      </c>
      <c r="I25" s="327">
        <f>D25/$D20*100</f>
        <v>29.628125667877754</v>
      </c>
      <c r="J25" s="320">
        <f>E25/$E20*100</f>
        <v>29.70264244243802</v>
      </c>
      <c r="K25" s="128">
        <f>F25/$F20*100</f>
        <v>29.52517985611511</v>
      </c>
    </row>
    <row r="26" spans="1:17" s="211" customFormat="1" ht="21.75" customHeight="1">
      <c r="A26" s="213" t="s">
        <v>371</v>
      </c>
      <c r="B26" s="313">
        <f>SUM(B27:B31)</f>
        <v>16743</v>
      </c>
      <c r="C26" s="215">
        <f>SUM(C27:C31)</f>
        <v>19860</v>
      </c>
      <c r="D26" s="214">
        <f>SUM(D27:D31)</f>
        <v>24713</v>
      </c>
      <c r="E26" s="319">
        <f>SUM(E27:E31)</f>
        <v>26275</v>
      </c>
      <c r="F26" s="216">
        <f>SUM(F27:F31)</f>
        <v>25702</v>
      </c>
      <c r="G26" s="326">
        <v>100</v>
      </c>
      <c r="H26" s="218">
        <v>100</v>
      </c>
      <c r="I26" s="217">
        <v>100</v>
      </c>
      <c r="J26" s="218">
        <v>100</v>
      </c>
      <c r="K26" s="217">
        <v>100</v>
      </c>
      <c r="L26" s="44"/>
      <c r="M26" s="44"/>
      <c r="N26" s="44"/>
      <c r="O26" s="44"/>
      <c r="P26" s="44"/>
      <c r="Q26" s="44"/>
    </row>
    <row r="27" spans="1:11" ht="15.75">
      <c r="A27" s="66" t="s">
        <v>67</v>
      </c>
      <c r="B27" s="310">
        <v>239</v>
      </c>
      <c r="C27" s="306">
        <v>423</v>
      </c>
      <c r="D27" s="122">
        <v>617</v>
      </c>
      <c r="E27" s="316">
        <v>725</v>
      </c>
      <c r="F27" s="132">
        <v>802</v>
      </c>
      <c r="G27" s="323">
        <f>B27/$B26*100</f>
        <v>1.427462223018575</v>
      </c>
      <c r="H27" s="320">
        <f>C27/$C26*100</f>
        <v>2.129909365558912</v>
      </c>
      <c r="I27" s="327">
        <f>D27/$D26*100</f>
        <v>2.49666167604095</v>
      </c>
      <c r="J27" s="320">
        <f>E27/$E26*100</f>
        <v>2.759276879162702</v>
      </c>
      <c r="K27" s="128">
        <f>F27/$F26*100</f>
        <v>3.1203797369854485</v>
      </c>
    </row>
    <row r="28" spans="1:11" ht="15.75">
      <c r="A28" s="66" t="s">
        <v>375</v>
      </c>
      <c r="B28" s="310">
        <v>3396</v>
      </c>
      <c r="C28" s="306">
        <v>4070</v>
      </c>
      <c r="D28" s="122">
        <v>5032</v>
      </c>
      <c r="E28" s="316">
        <v>5291</v>
      </c>
      <c r="F28" s="132">
        <v>4991</v>
      </c>
      <c r="G28" s="323">
        <f>B28/$B26*100</f>
        <v>20.283103386489877</v>
      </c>
      <c r="H28" s="320">
        <f>C28/$C26*100</f>
        <v>20.493454179254783</v>
      </c>
      <c r="I28" s="327">
        <f>D28/$D26*100</f>
        <v>20.3617529235625</v>
      </c>
      <c r="J28" s="320">
        <f>E28/$E26*100</f>
        <v>20.137012369172215</v>
      </c>
      <c r="K28" s="128">
        <f>F28/$F26*100</f>
        <v>19.418722278421914</v>
      </c>
    </row>
    <row r="29" spans="1:11" ht="15.75">
      <c r="A29" s="66" t="s">
        <v>69</v>
      </c>
      <c r="B29" s="310">
        <v>935</v>
      </c>
      <c r="C29" s="306">
        <v>1064</v>
      </c>
      <c r="D29" s="122">
        <v>1272</v>
      </c>
      <c r="E29" s="316">
        <v>1411</v>
      </c>
      <c r="F29" s="132">
        <v>1413</v>
      </c>
      <c r="G29" s="323">
        <f>B29/$B26*100</f>
        <v>5.584423341097772</v>
      </c>
      <c r="H29" s="320">
        <f>C29/$C26*100</f>
        <v>5.357502517623364</v>
      </c>
      <c r="I29" s="327">
        <f>D29/$D26*100</f>
        <v>5.14708857686238</v>
      </c>
      <c r="J29" s="320">
        <f>E29/$E26*100</f>
        <v>5.37012369172217</v>
      </c>
      <c r="K29" s="128">
        <f>F29/$F26*100</f>
        <v>5.497626643840946</v>
      </c>
    </row>
    <row r="30" spans="1:11" ht="15.75">
      <c r="A30" s="66" t="s">
        <v>70</v>
      </c>
      <c r="B30" s="310">
        <v>7307</v>
      </c>
      <c r="C30" s="306">
        <v>8485</v>
      </c>
      <c r="D30" s="122">
        <v>10578</v>
      </c>
      <c r="E30" s="316">
        <v>11296</v>
      </c>
      <c r="F30" s="132">
        <v>10885</v>
      </c>
      <c r="G30" s="323">
        <f>B30/$B26*100</f>
        <v>43.64211909454698</v>
      </c>
      <c r="H30" s="320">
        <f>C30/$C26*100</f>
        <v>42.72406847935549</v>
      </c>
      <c r="I30" s="327">
        <f>D30/$D26*100</f>
        <v>42.80338283494517</v>
      </c>
      <c r="J30" s="320">
        <f>E30/$E26*100</f>
        <v>42.991436726926736</v>
      </c>
      <c r="K30" s="128">
        <f>F30/$F26*100</f>
        <v>42.35078982180375</v>
      </c>
    </row>
    <row r="31" spans="1:11" ht="15.75">
      <c r="A31" s="221" t="s">
        <v>407</v>
      </c>
      <c r="B31" s="310">
        <v>4866</v>
      </c>
      <c r="C31" s="306">
        <v>5818</v>
      </c>
      <c r="D31" s="122">
        <v>7214</v>
      </c>
      <c r="E31" s="316">
        <v>7552</v>
      </c>
      <c r="F31" s="132">
        <v>7611</v>
      </c>
      <c r="G31" s="323">
        <f>B31/$B26*100</f>
        <v>29.062891954846805</v>
      </c>
      <c r="H31" s="320">
        <f>C31/$C26*100</f>
        <v>29.295065458207453</v>
      </c>
      <c r="I31" s="327">
        <f>D31/$D26*100</f>
        <v>29.191113988589002</v>
      </c>
      <c r="J31" s="320">
        <f>E31/$E26*100</f>
        <v>28.742150333016177</v>
      </c>
      <c r="K31" s="128">
        <f>F31/$F26*100</f>
        <v>29.61248151894794</v>
      </c>
    </row>
    <row r="32" spans="1:17" s="211" customFormat="1" ht="21.75" customHeight="1">
      <c r="A32" s="213" t="s">
        <v>372</v>
      </c>
      <c r="B32" s="313">
        <f>SUM(B33:B37)</f>
        <v>28426</v>
      </c>
      <c r="C32" s="215">
        <f>SUM(C33:C37)</f>
        <v>33203</v>
      </c>
      <c r="D32" s="214">
        <f>SUM(D33:D37)</f>
        <v>40301</v>
      </c>
      <c r="E32" s="319">
        <f>SUM(E33:E37)</f>
        <v>40340</v>
      </c>
      <c r="F32" s="216">
        <f>SUM(F33:F37)</f>
        <v>39414</v>
      </c>
      <c r="G32" s="326">
        <v>100</v>
      </c>
      <c r="H32" s="218">
        <v>100</v>
      </c>
      <c r="I32" s="217">
        <v>100</v>
      </c>
      <c r="J32" s="218">
        <v>100</v>
      </c>
      <c r="K32" s="217">
        <v>100</v>
      </c>
      <c r="L32" s="44"/>
      <c r="M32" s="44"/>
      <c r="N32" s="44"/>
      <c r="O32" s="44"/>
      <c r="P32" s="44"/>
      <c r="Q32" s="44"/>
    </row>
    <row r="33" spans="1:11" ht="15.75">
      <c r="A33" s="66" t="s">
        <v>67</v>
      </c>
      <c r="B33" s="310">
        <v>371</v>
      </c>
      <c r="C33" s="306">
        <v>525</v>
      </c>
      <c r="D33" s="122">
        <v>745</v>
      </c>
      <c r="E33" s="316">
        <v>847</v>
      </c>
      <c r="F33" s="132">
        <v>986</v>
      </c>
      <c r="G33" s="323">
        <f>B33/$B32*100</f>
        <v>1.3051431787799903</v>
      </c>
      <c r="H33" s="320">
        <f>C33/$C32*100</f>
        <v>1.5811824232750054</v>
      </c>
      <c r="I33" s="327">
        <f>D33/$D32*100</f>
        <v>1.848589365028163</v>
      </c>
      <c r="J33" s="320">
        <f>E33/$E32*100</f>
        <v>2.0996529499256322</v>
      </c>
      <c r="K33" s="128">
        <f>F33/$F32*100</f>
        <v>2.5016491601968847</v>
      </c>
    </row>
    <row r="34" spans="1:11" ht="15.75">
      <c r="A34" s="66" t="s">
        <v>375</v>
      </c>
      <c r="B34" s="310">
        <v>5966</v>
      </c>
      <c r="C34" s="306">
        <v>6944</v>
      </c>
      <c r="D34" s="122">
        <v>8846</v>
      </c>
      <c r="E34" s="316">
        <v>8836</v>
      </c>
      <c r="F34" s="132">
        <v>8601</v>
      </c>
      <c r="G34" s="323">
        <f>B34/$B32*100</f>
        <v>20.987828044747765</v>
      </c>
      <c r="H34" s="320">
        <f>C34/$C32*100</f>
        <v>20.913772851850737</v>
      </c>
      <c r="I34" s="327">
        <f>D34/$D32*100</f>
        <v>21.94982754770353</v>
      </c>
      <c r="J34" s="320">
        <f>E34/$E32*100</f>
        <v>21.903817550818047</v>
      </c>
      <c r="K34" s="128">
        <f>F34/$F32*100</f>
        <v>21.82219515908053</v>
      </c>
    </row>
    <row r="35" spans="1:11" ht="15.75">
      <c r="A35" s="66" t="s">
        <v>69</v>
      </c>
      <c r="B35" s="310">
        <v>1324</v>
      </c>
      <c r="C35" s="306">
        <v>1517</v>
      </c>
      <c r="D35" s="122">
        <v>1787</v>
      </c>
      <c r="E35" s="316">
        <v>1709</v>
      </c>
      <c r="F35" s="132">
        <v>1689</v>
      </c>
      <c r="G35" s="323">
        <f>B35/$B32*100</f>
        <v>4.657707732357701</v>
      </c>
      <c r="H35" s="320">
        <f>C35/$C32*100</f>
        <v>4.568864259253682</v>
      </c>
      <c r="I35" s="327">
        <f>D35/$D32*100</f>
        <v>4.434133148060842</v>
      </c>
      <c r="J35" s="320">
        <f>E35/$E32*100</f>
        <v>4.236489836390679</v>
      </c>
      <c r="K35" s="128">
        <f>F35/$F32*100</f>
        <v>4.285279342365657</v>
      </c>
    </row>
    <row r="36" spans="1:11" ht="15.75">
      <c r="A36" s="66" t="s">
        <v>70</v>
      </c>
      <c r="B36" s="310">
        <v>10976</v>
      </c>
      <c r="C36" s="306">
        <v>12446</v>
      </c>
      <c r="D36" s="122">
        <v>15466</v>
      </c>
      <c r="E36" s="316">
        <v>15593</v>
      </c>
      <c r="F36" s="132">
        <v>15244</v>
      </c>
      <c r="G36" s="323">
        <f>B36/$B32*100</f>
        <v>38.612537817491024</v>
      </c>
      <c r="H36" s="320">
        <f>C36/$C32*100</f>
        <v>37.484564647772785</v>
      </c>
      <c r="I36" s="327">
        <f>D36/$D32*100</f>
        <v>38.37621895238332</v>
      </c>
      <c r="J36" s="320">
        <f>E36/$E32*100</f>
        <v>38.65394149727317</v>
      </c>
      <c r="K36" s="128">
        <f>F36/$F32*100</f>
        <v>38.67661237123865</v>
      </c>
    </row>
    <row r="37" spans="1:11" ht="15.75">
      <c r="A37" s="221" t="s">
        <v>407</v>
      </c>
      <c r="B37" s="310">
        <v>9789</v>
      </c>
      <c r="C37" s="306">
        <v>11771</v>
      </c>
      <c r="D37" s="122">
        <v>13457</v>
      </c>
      <c r="E37" s="316">
        <v>13355</v>
      </c>
      <c r="F37" s="132">
        <v>12894</v>
      </c>
      <c r="G37" s="323">
        <f>B37/$B32*100</f>
        <v>34.43678322662351</v>
      </c>
      <c r="H37" s="320">
        <f>C37/$C32*100</f>
        <v>35.45161581784779</v>
      </c>
      <c r="I37" s="327">
        <f>D37/$D32*100</f>
        <v>33.39123098682415</v>
      </c>
      <c r="J37" s="320">
        <f>E37/$E32*100</f>
        <v>33.10609816559246</v>
      </c>
      <c r="K37" s="128">
        <f>F37/$F32*100</f>
        <v>32.714263967118285</v>
      </c>
    </row>
    <row r="38" spans="1:17" s="211" customFormat="1" ht="21.75" customHeight="1">
      <c r="A38" s="213" t="s">
        <v>373</v>
      </c>
      <c r="B38" s="313">
        <f>SUM(B39:B43)</f>
        <v>37516</v>
      </c>
      <c r="C38" s="215">
        <f>SUM(C39:C43)</f>
        <v>49922</v>
      </c>
      <c r="D38" s="214">
        <f>SUM(D39:D43)</f>
        <v>69266</v>
      </c>
      <c r="E38" s="319">
        <f>SUM(E39:E43)</f>
        <v>81012</v>
      </c>
      <c r="F38" s="216">
        <f>SUM(F39:F43)</f>
        <v>82390</v>
      </c>
      <c r="G38" s="326">
        <v>100</v>
      </c>
      <c r="H38" s="218">
        <v>100</v>
      </c>
      <c r="I38" s="217">
        <v>100</v>
      </c>
      <c r="J38" s="218">
        <v>100</v>
      </c>
      <c r="K38" s="217">
        <v>100</v>
      </c>
      <c r="L38" s="44"/>
      <c r="M38" s="44"/>
      <c r="N38" s="44"/>
      <c r="O38" s="44"/>
      <c r="P38" s="44"/>
      <c r="Q38" s="44"/>
    </row>
    <row r="39" spans="1:11" ht="15.75">
      <c r="A39" s="66" t="s">
        <v>67</v>
      </c>
      <c r="B39" s="310">
        <v>1063</v>
      </c>
      <c r="C39" s="306">
        <v>1559</v>
      </c>
      <c r="D39" s="122">
        <v>2646</v>
      </c>
      <c r="E39" s="316">
        <v>3587</v>
      </c>
      <c r="F39" s="132">
        <v>3866</v>
      </c>
      <c r="G39" s="323">
        <f>B39/$B38*100</f>
        <v>2.833457724704126</v>
      </c>
      <c r="H39" s="320">
        <f>C39/$C38*100</f>
        <v>3.12287167982052</v>
      </c>
      <c r="I39" s="327">
        <f>D39/$D38*100</f>
        <v>3.8200560159385555</v>
      </c>
      <c r="J39" s="320">
        <f>E39/$E38*100</f>
        <v>4.42773910038019</v>
      </c>
      <c r="K39" s="128">
        <f>F39/$F38*100</f>
        <v>4.692317028765626</v>
      </c>
    </row>
    <row r="40" spans="1:11" ht="15.75">
      <c r="A40" s="66" t="s">
        <v>375</v>
      </c>
      <c r="B40" s="310">
        <v>7553</v>
      </c>
      <c r="C40" s="306">
        <v>9063</v>
      </c>
      <c r="D40" s="122">
        <v>12680</v>
      </c>
      <c r="E40" s="316">
        <v>14684</v>
      </c>
      <c r="F40" s="132">
        <v>14375</v>
      </c>
      <c r="G40" s="323">
        <f>B40/$B38*100</f>
        <v>20.13274336283186</v>
      </c>
      <c r="H40" s="320">
        <f>C40/$C38*100</f>
        <v>18.154320740354954</v>
      </c>
      <c r="I40" s="327">
        <f>D40/$D38*100</f>
        <v>18.306239713567983</v>
      </c>
      <c r="J40" s="320">
        <f>E40/$E38*100</f>
        <v>18.125709771391893</v>
      </c>
      <c r="K40" s="128">
        <f>F40/$F38*100</f>
        <v>17.447505765262775</v>
      </c>
    </row>
    <row r="41" spans="1:11" ht="15.75">
      <c r="A41" s="66" t="s">
        <v>69</v>
      </c>
      <c r="B41" s="310">
        <v>2466</v>
      </c>
      <c r="C41" s="306">
        <v>2953</v>
      </c>
      <c r="D41" s="122">
        <v>3986</v>
      </c>
      <c r="E41" s="316">
        <v>4751</v>
      </c>
      <c r="F41" s="132">
        <v>5103</v>
      </c>
      <c r="G41" s="323">
        <f>B41/$B38*100</f>
        <v>6.5731954366137115</v>
      </c>
      <c r="H41" s="320">
        <f>C41/$C38*100</f>
        <v>5.9152277552982655</v>
      </c>
      <c r="I41" s="327">
        <f>D41/$D38*100</f>
        <v>5.754627089769873</v>
      </c>
      <c r="J41" s="320">
        <f>E41/$E38*100</f>
        <v>5.864563274576605</v>
      </c>
      <c r="K41" s="128">
        <f>F41/$F38*100</f>
        <v>6.193712829226848</v>
      </c>
    </row>
    <row r="42" spans="1:11" ht="15.75">
      <c r="A42" s="66" t="s">
        <v>70</v>
      </c>
      <c r="B42" s="310">
        <v>14905</v>
      </c>
      <c r="C42" s="306">
        <v>18223</v>
      </c>
      <c r="D42" s="122">
        <v>25917</v>
      </c>
      <c r="E42" s="316">
        <v>30020</v>
      </c>
      <c r="F42" s="132">
        <v>29891</v>
      </c>
      <c r="G42" s="323">
        <f>B42/$B38*100</f>
        <v>39.72971532146284</v>
      </c>
      <c r="H42" s="320">
        <f>C42/$C38*100</f>
        <v>36.502944593565964</v>
      </c>
      <c r="I42" s="327">
        <f>D42/$D38*100</f>
        <v>37.4166257615569</v>
      </c>
      <c r="J42" s="320">
        <f>E42/$E38*100</f>
        <v>37.05623858193848</v>
      </c>
      <c r="K42" s="128">
        <f>F42/$F38*100</f>
        <v>36.2798883359631</v>
      </c>
    </row>
    <row r="43" spans="1:11" ht="15.75">
      <c r="A43" s="221" t="s">
        <v>407</v>
      </c>
      <c r="B43" s="311">
        <v>11529</v>
      </c>
      <c r="C43" s="307">
        <v>18124</v>
      </c>
      <c r="D43" s="123">
        <v>24037</v>
      </c>
      <c r="E43" s="317">
        <v>27970</v>
      </c>
      <c r="F43" s="133">
        <v>29155</v>
      </c>
      <c r="G43" s="324">
        <f>B43/$B38*100</f>
        <v>30.730888154387458</v>
      </c>
      <c r="H43" s="321">
        <f>C43/$C38*100</f>
        <v>36.304635230960294</v>
      </c>
      <c r="I43" s="328">
        <f>D43/$D38*100</f>
        <v>34.70245141916669</v>
      </c>
      <c r="J43" s="321">
        <f>E43/$E38*100</f>
        <v>34.52574927171283</v>
      </c>
      <c r="K43" s="129">
        <f>F43/$F38*100</f>
        <v>35.38657604078165</v>
      </c>
    </row>
    <row r="44" ht="19.5" customHeight="1">
      <c r="A44" s="196"/>
    </row>
  </sheetData>
  <mergeCells count="6">
    <mergeCell ref="A6:A7"/>
    <mergeCell ref="B7:F7"/>
    <mergeCell ref="G7:K7"/>
    <mergeCell ref="A2:K2"/>
    <mergeCell ref="A3:K3"/>
    <mergeCell ref="A4:K4"/>
  </mergeCells>
  <printOptions/>
  <pageMargins left="0.93" right="0.32" top="1" bottom="0.5905511811023623" header="0.3937007874015748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Archiwum</dc:creator>
  <cp:keywords/>
  <dc:description/>
  <cp:lastModifiedBy>Wojewódzki Urząd Pracy</cp:lastModifiedBy>
  <cp:lastPrinted>2004-07-30T13:04:01Z</cp:lastPrinted>
  <dcterms:created xsi:type="dcterms:W3CDTF">2001-05-21T09:49:44Z</dcterms:created>
  <dcterms:modified xsi:type="dcterms:W3CDTF">2008-01-08T08:29:14Z</dcterms:modified>
  <cp:category/>
  <cp:version/>
  <cp:contentType/>
  <cp:contentStatus/>
</cp:coreProperties>
</file>